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9641" yWindow="600" windowWidth="28800" windowHeight="17535" tabRatio="576" activeTab="0"/>
  </bookViews>
  <sheets>
    <sheet name="CO2-footprint 2020" sheetId="23" r:id="rId1"/>
    <sheet name="CO2-footprint 2019" sheetId="19" r:id="rId2"/>
    <sheet name="Brongegevens 2019" sheetId="20" r:id="rId3"/>
    <sheet name="CO-2 footprint 2018" sheetId="21" r:id="rId4"/>
    <sheet name="Brongegevens 2018" sheetId="22" r:id="rId5"/>
    <sheet name="Voortgang" sheetId="18" r:id="rId6"/>
  </sheets>
  <externalReferences>
    <externalReference r:id="rId9"/>
    <externalReference r:id="rId10"/>
    <externalReference r:id="rId11"/>
  </externalReferences>
  <definedNames/>
  <calcPr calcId="152511"/>
  <extLst/>
</workbook>
</file>

<file path=xl/sharedStrings.xml><?xml version="1.0" encoding="utf-8"?>
<sst xmlns="http://schemas.openxmlformats.org/spreadsheetml/2006/main" count="167" uniqueCount="60">
  <si>
    <t>omvang</t>
  </si>
  <si>
    <t>eenheid</t>
  </si>
  <si>
    <t>liters</t>
  </si>
  <si>
    <t>kWh</t>
  </si>
  <si>
    <t>km's</t>
  </si>
  <si>
    <t>Totaal scope 1</t>
  </si>
  <si>
    <t>Scope 1</t>
  </si>
  <si>
    <t>Scope 2</t>
  </si>
  <si>
    <t>Gasverbruik</t>
  </si>
  <si>
    <t>Elektraverbruik</t>
  </si>
  <si>
    <t>Totaal scope 1 en 2</t>
  </si>
  <si>
    <t>Scope 1 (in tonnen CO2)</t>
  </si>
  <si>
    <t>Scope 2 (in tonnen CO2)</t>
  </si>
  <si>
    <t>Brandstofverbruik bedrijfsmiddelen (diesel)</t>
  </si>
  <si>
    <t>Totaal scope 2</t>
  </si>
  <si>
    <t>Bedrijfsmiddelen</t>
  </si>
  <si>
    <t>Zakelijke km</t>
  </si>
  <si>
    <t>Brandstofverbruik wagenpark</t>
  </si>
  <si>
    <t>Brandstofverbruik wagenpark (diesel)</t>
  </si>
  <si>
    <t>Brandstofverbruik wagenpark (benzine)</t>
  </si>
  <si>
    <t>Propaan</t>
  </si>
  <si>
    <t>2020_1</t>
  </si>
  <si>
    <t>Relatieve CO2 uitstoot:</t>
  </si>
  <si>
    <t>Verwachting:</t>
  </si>
  <si>
    <t>Relatieve CO2 uitstoot in %:</t>
  </si>
  <si>
    <t>aantal jaren:</t>
  </si>
  <si>
    <t>reductie per jaar:</t>
  </si>
  <si>
    <t>reductie in 2020:</t>
  </si>
  <si>
    <t>Brandstofverbruik bedrijfsmiddelen (benzine)</t>
  </si>
  <si>
    <t>Relatief gasverbruik (m3/graaddag)</t>
  </si>
  <si>
    <t>* Gewogen graaddagen, berekent via mindergas.nl/degree_days_calculation; locatie De Bilt stookgrens 18 graden</t>
  </si>
  <si>
    <t>Relatief brandstofverbruik wagens (l/km)</t>
  </si>
  <si>
    <t>Relatief brandstofverbruik materieel (l/u)</t>
  </si>
  <si>
    <t>emissiefactor</t>
  </si>
  <si>
    <t>TOTALE TONNAGE CO2-UITSTOOT:</t>
  </si>
  <si>
    <t>Gewogen graaddagen*</t>
  </si>
  <si>
    <t>Draaiuren materieel</t>
  </si>
  <si>
    <t>m3</t>
  </si>
  <si>
    <t>Zakelijke kilometers privé auto's</t>
  </si>
  <si>
    <t>Verbruik Adblue</t>
  </si>
  <si>
    <t>Brandstofverbruik wagenpark (CNG)</t>
  </si>
  <si>
    <r>
      <t>ton CO</t>
    </r>
    <r>
      <rPr>
        <b/>
        <vertAlign val="subscript"/>
        <sz val="12"/>
        <rFont val="Verdana"/>
        <family val="2"/>
      </rPr>
      <t>2</t>
    </r>
  </si>
  <si>
    <t>Elektraverbruik - grijze stroom</t>
  </si>
  <si>
    <t>Bron emissiefactoren: www.co2emissiefactoren.nl daterende van december 2018.</t>
  </si>
  <si>
    <r>
      <t xml:space="preserve">         Voortgang CO</t>
    </r>
    <r>
      <rPr>
        <sz val="22"/>
        <rFont val="Verdana"/>
        <family val="2"/>
      </rPr>
      <t>2</t>
    </r>
    <r>
      <rPr>
        <sz val="28"/>
        <rFont val="Verdana"/>
        <family val="2"/>
      </rPr>
      <t>-uitstoot</t>
    </r>
  </si>
  <si>
    <t>Aantal m2</t>
  </si>
  <si>
    <t>Relatief elektraverbruik (kWh of m2)</t>
  </si>
  <si>
    <t>Gereden kilometers</t>
  </si>
  <si>
    <t>Brandstofverbruik adbleu</t>
  </si>
  <si>
    <t>Zakelijke km privé auto's</t>
  </si>
  <si>
    <t>Brandstofverbruik bedrijfsmiddelen (aspen)</t>
  </si>
  <si>
    <t>Kengetal(FTE)</t>
  </si>
  <si>
    <t xml:space="preserve">         CO2-footprint 2019</t>
  </si>
  <si>
    <t>Docu14 draaiuren2019</t>
  </si>
  <si>
    <t>Docu13 draaiuren2018</t>
  </si>
  <si>
    <t xml:space="preserve">         CO2-footprint 2018 april-dec</t>
  </si>
  <si>
    <t>Docu13</t>
  </si>
  <si>
    <t>Docu14</t>
  </si>
  <si>
    <t>Brandstofverbruik bedrijfsmiddelen aspen</t>
  </si>
  <si>
    <t xml:space="preserve">         CO2-footprint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</si>
</sst>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_-;\-* #,##0.00_-;_-* &quot;-&quot;??_-;_-@_-"/>
    <numFmt numFmtId="165" formatCode="#,##0.0"/>
    <numFmt numFmtId="166" formatCode="#,##0.0000"/>
    <numFmt numFmtId="167" formatCode="_-* #,##0.0_-;\-* #,##0.0_-;_-* &quot;-&quot;??_-;_-@_-"/>
    <numFmt numFmtId="168" formatCode="_-* #,##0_-;\-* #,##0_-;_-* &quot;-&quot;??_-;_-@_-"/>
    <numFmt numFmtId="169" formatCode="0.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b/>
      <sz val="14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name val="Arial"/>
      <family val="2"/>
    </font>
    <font>
      <sz val="11"/>
      <name val="Montserrat Regular"/>
      <family val="2"/>
    </font>
    <font>
      <sz val="10"/>
      <name val="Montserrat Regular"/>
      <family val="2"/>
    </font>
    <font>
      <sz val="11"/>
      <color rgb="FFFF0000"/>
      <name val="Montserrat Regular"/>
      <family val="2"/>
    </font>
    <font>
      <sz val="11"/>
      <name val="Verdana"/>
      <family val="2"/>
    </font>
    <font>
      <sz val="10"/>
      <name val="Verdana"/>
      <family val="2"/>
    </font>
    <font>
      <sz val="28"/>
      <name val="Verdana"/>
      <family val="2"/>
    </font>
    <font>
      <b/>
      <sz val="12"/>
      <name val="Verdana"/>
      <family val="2"/>
    </font>
    <font>
      <b/>
      <vertAlign val="subscript"/>
      <sz val="12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i/>
      <sz val="11"/>
      <name val="Verdana"/>
      <family val="2"/>
    </font>
    <font>
      <i/>
      <sz val="11"/>
      <name val="Verdana"/>
      <family val="2"/>
    </font>
    <font>
      <i/>
      <sz val="11"/>
      <color indexed="8"/>
      <name val="Verdana"/>
      <family val="2"/>
    </font>
    <font>
      <sz val="22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10"/>
      <color indexed="8"/>
      <name val="Montserrat Regula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CC96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BBC9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ABE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8CCB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20" fillId="24" borderId="10">
      <alignment horizontal="left" vertical="center" wrapText="1" indent="2"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4" borderId="10">
      <alignment horizontal="center" vertical="center" wrapText="1"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163">
    <xf numFmtId="0" fontId="0" fillId="0" borderId="0" xfId="0"/>
    <xf numFmtId="0" fontId="27" fillId="25" borderId="0" xfId="0" applyFont="1" applyFill="1"/>
    <xf numFmtId="0" fontId="27" fillId="26" borderId="0" xfId="0" applyFont="1" applyFill="1" applyAlignment="1">
      <alignment vertical="top"/>
    </xf>
    <xf numFmtId="49" fontId="27" fillId="27" borderId="11" xfId="66" applyNumberFormat="1" applyFont="1" applyFill="1" applyBorder="1" applyAlignment="1">
      <alignment horizontal="left" wrapText="1"/>
    </xf>
    <xf numFmtId="164" fontId="32" fillId="27" borderId="12" xfId="66" applyFont="1" applyFill="1" applyBorder="1" applyAlignment="1">
      <alignment horizontal="right" wrapText="1"/>
    </xf>
    <xf numFmtId="49" fontId="27" fillId="27" borderId="12" xfId="67" applyNumberFormat="1" applyFont="1" applyFill="1" applyBorder="1" applyAlignment="1">
      <alignment horizontal="center" wrapText="1"/>
      <protection/>
    </xf>
    <xf numFmtId="1" fontId="27" fillId="27" borderId="12" xfId="67" applyNumberFormat="1" applyFont="1" applyFill="1" applyBorder="1" applyAlignment="1">
      <alignment horizontal="center" wrapText="1"/>
      <protection/>
    </xf>
    <xf numFmtId="164" fontId="32" fillId="27" borderId="0" xfId="66" applyFont="1" applyFill="1" applyBorder="1" applyAlignment="1">
      <alignment horizontal="right" wrapText="1"/>
    </xf>
    <xf numFmtId="1" fontId="32" fillId="27" borderId="0" xfId="66" applyNumberFormat="1" applyFont="1" applyFill="1" applyBorder="1" applyAlignment="1">
      <alignment horizontal="center" wrapText="1"/>
    </xf>
    <xf numFmtId="164" fontId="32" fillId="27" borderId="13" xfId="66" applyFont="1" applyFill="1" applyBorder="1" applyAlignment="1">
      <alignment horizontal="right" wrapText="1"/>
    </xf>
    <xf numFmtId="1" fontId="32" fillId="27" borderId="13" xfId="66" applyNumberFormat="1" applyFont="1" applyFill="1" applyBorder="1" applyAlignment="1">
      <alignment horizontal="center" wrapText="1"/>
    </xf>
    <xf numFmtId="164" fontId="30" fillId="28" borderId="11" xfId="66" applyFont="1" applyFill="1" applyBorder="1" applyAlignment="1">
      <alignment horizontal="left" vertical="center" wrapText="1"/>
    </xf>
    <xf numFmtId="0" fontId="30" fillId="28" borderId="12" xfId="67" applyFont="1" applyFill="1" applyBorder="1" applyAlignment="1">
      <alignment horizontal="center" vertical="center" wrapText="1"/>
      <protection/>
    </xf>
    <xf numFmtId="168" fontId="30" fillId="28" borderId="12" xfId="67" applyNumberFormat="1" applyFont="1" applyFill="1" applyBorder="1" applyAlignment="1">
      <alignment horizontal="center" wrapText="1"/>
      <protection/>
    </xf>
    <xf numFmtId="0" fontId="30" fillId="28" borderId="14" xfId="67" applyFont="1" applyFill="1" applyBorder="1" applyAlignment="1">
      <alignment horizontal="center" vertical="center" wrapText="1"/>
      <protection/>
    </xf>
    <xf numFmtId="164" fontId="32" fillId="27" borderId="12" xfId="66" applyFont="1" applyFill="1" applyBorder="1" applyAlignment="1">
      <alignment horizontal="left" vertical="top" wrapText="1"/>
    </xf>
    <xf numFmtId="1" fontId="32" fillId="27" borderId="12" xfId="66" applyNumberFormat="1" applyFont="1" applyFill="1" applyBorder="1" applyAlignment="1">
      <alignment horizontal="center" vertical="top" wrapText="1"/>
    </xf>
    <xf numFmtId="167" fontId="32" fillId="27" borderId="14" xfId="66" applyNumberFormat="1" applyFont="1" applyFill="1" applyBorder="1" applyAlignment="1">
      <alignment horizontal="left" vertical="top" wrapText="1"/>
    </xf>
    <xf numFmtId="164" fontId="32" fillId="27" borderId="0" xfId="66" applyFont="1" applyFill="1" applyBorder="1" applyAlignment="1">
      <alignment horizontal="left" vertical="top" wrapText="1"/>
    </xf>
    <xf numFmtId="1" fontId="32" fillId="27" borderId="0" xfId="66" applyNumberFormat="1" applyFont="1" applyFill="1" applyBorder="1" applyAlignment="1">
      <alignment horizontal="center" vertical="top" wrapText="1"/>
    </xf>
    <xf numFmtId="167" fontId="32" fillId="27" borderId="15" xfId="66" applyNumberFormat="1" applyFont="1" applyFill="1" applyBorder="1" applyAlignment="1">
      <alignment horizontal="left" vertical="top" wrapText="1"/>
    </xf>
    <xf numFmtId="167" fontId="34" fillId="29" borderId="16" xfId="66" applyNumberFormat="1" applyFont="1" applyFill="1" applyBorder="1" applyAlignment="1">
      <alignment horizontal="center" vertical="center"/>
    </xf>
    <xf numFmtId="167" fontId="34" fillId="27" borderId="0" xfId="66" applyNumberFormat="1" applyFont="1" applyFill="1" applyBorder="1" applyAlignment="1">
      <alignment horizontal="center" vertical="center"/>
    </xf>
    <xf numFmtId="164" fontId="30" fillId="28" borderId="17" xfId="66" applyFont="1" applyFill="1" applyBorder="1" applyAlignment="1">
      <alignment horizontal="left" vertical="center" wrapText="1"/>
    </xf>
    <xf numFmtId="0" fontId="30" fillId="28" borderId="18" xfId="67" applyFont="1" applyFill="1" applyBorder="1" applyAlignment="1">
      <alignment horizontal="center" vertical="center" wrapText="1"/>
      <protection/>
    </xf>
    <xf numFmtId="167" fontId="30" fillId="28" borderId="16" xfId="66" applyNumberFormat="1" applyFont="1" applyFill="1" applyBorder="1" applyAlignment="1">
      <alignment horizontal="center" vertical="center" wrapText="1"/>
    </xf>
    <xf numFmtId="164" fontId="30" fillId="30" borderId="19" xfId="66" applyFont="1" applyFill="1" applyBorder="1" applyAlignment="1">
      <alignment horizontal="left" vertical="center" wrapText="1"/>
    </xf>
    <xf numFmtId="0" fontId="30" fillId="30" borderId="20" xfId="67" applyFont="1" applyFill="1" applyBorder="1" applyAlignment="1">
      <alignment horizontal="center" vertical="center" wrapText="1"/>
      <protection/>
    </xf>
    <xf numFmtId="0" fontId="30" fillId="30" borderId="21" xfId="67" applyFont="1" applyFill="1" applyBorder="1" applyAlignment="1">
      <alignment horizontal="center" vertical="center" wrapText="1"/>
      <protection/>
    </xf>
    <xf numFmtId="0" fontId="30" fillId="28" borderId="19" xfId="66" applyNumberFormat="1" applyFont="1" applyFill="1" applyBorder="1" applyAlignment="1">
      <alignment horizontal="left" vertical="center" wrapText="1"/>
    </xf>
    <xf numFmtId="164" fontId="30" fillId="28" borderId="21" xfId="66" applyFont="1" applyFill="1" applyBorder="1" applyAlignment="1">
      <alignment horizontal="left" vertical="center" wrapText="1"/>
    </xf>
    <xf numFmtId="0" fontId="27" fillId="31" borderId="0" xfId="0" applyFont="1" applyFill="1"/>
    <xf numFmtId="0" fontId="28" fillId="31" borderId="0" xfId="0" applyFont="1" applyFill="1"/>
    <xf numFmtId="0" fontId="27" fillId="27" borderId="0" xfId="0" applyFont="1" applyFill="1" applyAlignment="1">
      <alignment vertical="top"/>
    </xf>
    <xf numFmtId="0" fontId="28" fillId="27" borderId="0" xfId="0" applyFont="1" applyFill="1" applyAlignment="1">
      <alignment vertical="top"/>
    </xf>
    <xf numFmtId="0" fontId="29" fillId="26" borderId="0" xfId="0" applyFont="1" applyFill="1" applyBorder="1" applyAlignment="1">
      <alignment horizontal="center" vertical="top" wrapText="1"/>
    </xf>
    <xf numFmtId="0" fontId="40" fillId="27" borderId="0" xfId="0" applyFont="1" applyFill="1" applyBorder="1" applyAlignment="1">
      <alignment horizontal="left"/>
    </xf>
    <xf numFmtId="9" fontId="40" fillId="27" borderId="0" xfId="64" applyFont="1" applyFill="1" applyBorder="1" applyAlignment="1">
      <alignment horizontal="left"/>
    </xf>
    <xf numFmtId="0" fontId="28" fillId="27" borderId="0" xfId="0" applyFont="1" applyFill="1" applyBorder="1"/>
    <xf numFmtId="0" fontId="27" fillId="27" borderId="22" xfId="0" applyFont="1" applyFill="1" applyBorder="1" applyAlignment="1">
      <alignment horizontal="left"/>
    </xf>
    <xf numFmtId="164" fontId="27" fillId="27" borderId="10" xfId="66" applyFont="1" applyFill="1" applyBorder="1" applyAlignment="1">
      <alignment horizontal="right"/>
    </xf>
    <xf numFmtId="164" fontId="41" fillId="27" borderId="10" xfId="66" applyFont="1" applyFill="1" applyBorder="1" applyAlignment="1">
      <alignment horizontal="right"/>
    </xf>
    <xf numFmtId="164" fontId="27" fillId="27" borderId="23" xfId="66" applyFont="1" applyFill="1" applyBorder="1" applyAlignment="1">
      <alignment horizontal="left"/>
    </xf>
    <xf numFmtId="0" fontId="28" fillId="27" borderId="0" xfId="0" applyFont="1" applyFill="1" applyBorder="1" applyAlignment="1">
      <alignment horizontal="left"/>
    </xf>
    <xf numFmtId="0" fontId="42" fillId="27" borderId="0" xfId="0" applyFont="1" applyFill="1" applyBorder="1" applyAlignment="1">
      <alignment horizontal="left"/>
    </xf>
    <xf numFmtId="9" fontId="42" fillId="27" borderId="0" xfId="64" applyFont="1" applyFill="1" applyBorder="1" applyAlignment="1">
      <alignment horizontal="left"/>
    </xf>
    <xf numFmtId="0" fontId="41" fillId="27" borderId="22" xfId="0" applyFont="1" applyFill="1" applyBorder="1" applyAlignment="1">
      <alignment horizontal="left"/>
    </xf>
    <xf numFmtId="164" fontId="41" fillId="27" borderId="23" xfId="66" applyFont="1" applyFill="1" applyBorder="1" applyAlignment="1">
      <alignment horizontal="left"/>
    </xf>
    <xf numFmtId="0" fontId="40" fillId="27" borderId="0" xfId="0" applyFont="1" applyFill="1" applyBorder="1"/>
    <xf numFmtId="0" fontId="34" fillId="28" borderId="24" xfId="67" applyFont="1" applyFill="1" applyBorder="1" applyAlignment="1">
      <alignment horizontal="left" vertical="center" wrapText="1" indent="2"/>
      <protection/>
    </xf>
    <xf numFmtId="164" fontId="34" fillId="28" borderId="25" xfId="66" applyFont="1" applyFill="1" applyBorder="1" applyAlignment="1">
      <alignment horizontal="left" vertical="center" wrapText="1" indent="2"/>
    </xf>
    <xf numFmtId="164" fontId="34" fillId="28" borderId="21" xfId="66" applyFont="1" applyFill="1" applyBorder="1" applyAlignment="1">
      <alignment horizontal="left" vertical="center" wrapText="1" indent="2"/>
    </xf>
    <xf numFmtId="0" fontId="27" fillId="27" borderId="26" xfId="0" applyFont="1" applyFill="1" applyBorder="1" applyAlignment="1">
      <alignment horizontal="left"/>
    </xf>
    <xf numFmtId="164" fontId="41" fillId="27" borderId="27" xfId="66" applyFont="1" applyFill="1" applyBorder="1" applyAlignment="1">
      <alignment horizontal="right"/>
    </xf>
    <xf numFmtId="164" fontId="27" fillId="27" borderId="28" xfId="66" applyFont="1" applyFill="1" applyBorder="1" applyAlignment="1">
      <alignment horizontal="left"/>
    </xf>
    <xf numFmtId="0" fontId="34" fillId="28" borderId="29" xfId="67" applyFont="1" applyFill="1" applyBorder="1" applyAlignment="1">
      <alignment horizontal="left" vertical="center" wrapText="1" indent="2"/>
      <protection/>
    </xf>
    <xf numFmtId="164" fontId="34" fillId="28" borderId="30" xfId="66" applyFont="1" applyFill="1" applyBorder="1" applyAlignment="1">
      <alignment horizontal="left" vertical="center" wrapText="1" indent="2"/>
    </xf>
    <xf numFmtId="164" fontId="34" fillId="28" borderId="31" xfId="66" applyFont="1" applyFill="1" applyBorder="1" applyAlignment="1">
      <alignment horizontal="left" vertical="center" wrapText="1" indent="2"/>
    </xf>
    <xf numFmtId="0" fontId="41" fillId="27" borderId="0" xfId="0" applyFont="1" applyFill="1" applyBorder="1" applyAlignment="1">
      <alignment horizontal="left"/>
    </xf>
    <xf numFmtId="0" fontId="41" fillId="27" borderId="0" xfId="0" applyFont="1" applyFill="1" applyBorder="1" applyAlignment="1">
      <alignment horizontal="right"/>
    </xf>
    <xf numFmtId="0" fontId="27" fillId="27" borderId="0" xfId="0" applyFont="1" applyFill="1" applyBorder="1" applyAlignment="1">
      <alignment horizontal="left"/>
    </xf>
    <xf numFmtId="165" fontId="27" fillId="27" borderId="0" xfId="0" applyNumberFormat="1" applyFont="1" applyFill="1" applyBorder="1" applyAlignment="1">
      <alignment horizontal="right"/>
    </xf>
    <xf numFmtId="0" fontId="32" fillId="32" borderId="32" xfId="0" applyFont="1" applyFill="1" applyBorder="1" applyAlignment="1">
      <alignment horizontal="left" vertical="top" wrapText="1"/>
    </xf>
    <xf numFmtId="164" fontId="32" fillId="32" borderId="33" xfId="66" applyFont="1" applyFill="1" applyBorder="1" applyAlignment="1">
      <alignment horizontal="right" vertical="top" wrapText="1"/>
    </xf>
    <xf numFmtId="164" fontId="32" fillId="32" borderId="34" xfId="66" applyFont="1" applyFill="1" applyBorder="1" applyAlignment="1">
      <alignment horizontal="right" vertical="top" wrapText="1"/>
    </xf>
    <xf numFmtId="0" fontId="27" fillId="28" borderId="35" xfId="67" applyFont="1" applyFill="1" applyBorder="1" applyAlignment="1">
      <alignment horizontal="left" vertical="top" wrapText="1"/>
      <protection/>
    </xf>
    <xf numFmtId="164" fontId="27" fillId="28" borderId="36" xfId="66" applyFont="1" applyFill="1" applyBorder="1" applyAlignment="1">
      <alignment horizontal="left" vertical="center" wrapText="1" indent="2"/>
    </xf>
    <xf numFmtId="164" fontId="27" fillId="28" borderId="37" xfId="66" applyFont="1" applyFill="1" applyBorder="1" applyAlignment="1">
      <alignment horizontal="left" vertical="center" wrapText="1" indent="2"/>
    </xf>
    <xf numFmtId="2" fontId="28" fillId="27" borderId="0" xfId="0" applyNumberFormat="1" applyFont="1" applyFill="1" applyBorder="1"/>
    <xf numFmtId="9" fontId="27" fillId="28" borderId="36" xfId="64" applyFont="1" applyFill="1" applyBorder="1" applyAlignment="1">
      <alignment horizontal="left" vertical="center" wrapText="1" indent="2"/>
    </xf>
    <xf numFmtId="9" fontId="27" fillId="28" borderId="37" xfId="64" applyFont="1" applyFill="1" applyBorder="1" applyAlignment="1">
      <alignment horizontal="left" vertical="center" wrapText="1" indent="2"/>
    </xf>
    <xf numFmtId="9" fontId="28" fillId="27" borderId="0" xfId="64" applyFont="1" applyFill="1" applyBorder="1"/>
    <xf numFmtId="0" fontId="32" fillId="32" borderId="29" xfId="0" applyFont="1" applyFill="1" applyBorder="1" applyAlignment="1">
      <alignment horizontal="left" vertical="top" wrapText="1"/>
    </xf>
    <xf numFmtId="9" fontId="32" fillId="32" borderId="30" xfId="64" applyFont="1" applyFill="1" applyBorder="1" applyAlignment="1">
      <alignment horizontal="right" vertical="top" wrapText="1"/>
    </xf>
    <xf numFmtId="9" fontId="32" fillId="32" borderId="31" xfId="64" applyFont="1" applyFill="1" applyBorder="1" applyAlignment="1">
      <alignment horizontal="right" vertical="top" wrapText="1"/>
    </xf>
    <xf numFmtId="0" fontId="27" fillId="27" borderId="0" xfId="0" applyFont="1" applyFill="1" applyBorder="1"/>
    <xf numFmtId="0" fontId="27" fillId="27" borderId="32" xfId="0" applyFont="1" applyFill="1" applyBorder="1" applyAlignment="1">
      <alignment horizontal="left"/>
    </xf>
    <xf numFmtId="3" fontId="41" fillId="27" borderId="12" xfId="0" applyNumberFormat="1" applyFont="1" applyFill="1" applyBorder="1" applyAlignment="1">
      <alignment horizontal="right"/>
    </xf>
    <xf numFmtId="0" fontId="27" fillId="27" borderId="14" xfId="0" applyFont="1" applyFill="1" applyBorder="1"/>
    <xf numFmtId="0" fontId="43" fillId="27" borderId="0" xfId="0" applyFont="1" applyFill="1" applyBorder="1" quotePrefix="1"/>
    <xf numFmtId="3" fontId="42" fillId="27" borderId="0" xfId="0" applyNumberFormat="1" applyFont="1" applyFill="1" applyBorder="1" applyAlignment="1">
      <alignment horizontal="right"/>
    </xf>
    <xf numFmtId="0" fontId="27" fillId="27" borderId="29" xfId="0" applyFont="1" applyFill="1" applyBorder="1" applyAlignment="1">
      <alignment horizontal="left"/>
    </xf>
    <xf numFmtId="4" fontId="27" fillId="27" borderId="13" xfId="0" applyNumberFormat="1" applyFont="1" applyFill="1" applyBorder="1" applyAlignment="1">
      <alignment horizontal="right"/>
    </xf>
    <xf numFmtId="4" fontId="27" fillId="27" borderId="38" xfId="0" applyNumberFormat="1" applyFont="1" applyFill="1" applyBorder="1" applyAlignment="1">
      <alignment horizontal="right"/>
    </xf>
    <xf numFmtId="4" fontId="42" fillId="27" borderId="0" xfId="0" applyNumberFormat="1" applyFont="1" applyFill="1" applyBorder="1" applyAlignment="1">
      <alignment horizontal="right"/>
    </xf>
    <xf numFmtId="0" fontId="27" fillId="27" borderId="13" xfId="0" applyNumberFormat="1" applyFont="1" applyFill="1" applyBorder="1" applyAlignment="1">
      <alignment horizontal="right"/>
    </xf>
    <xf numFmtId="0" fontId="27" fillId="27" borderId="38" xfId="0" applyNumberFormat="1" applyFont="1" applyFill="1" applyBorder="1" applyAlignment="1">
      <alignment horizontal="right"/>
    </xf>
    <xf numFmtId="0" fontId="27" fillId="27" borderId="11" xfId="0" applyFont="1" applyFill="1" applyBorder="1" applyAlignment="1">
      <alignment horizontal="left"/>
    </xf>
    <xf numFmtId="0" fontId="27" fillId="27" borderId="39" xfId="0" applyFont="1" applyFill="1" applyBorder="1" applyAlignment="1">
      <alignment horizontal="left"/>
    </xf>
    <xf numFmtId="0" fontId="34" fillId="28" borderId="25" xfId="67" applyFont="1" applyFill="1" applyBorder="1" applyAlignment="1">
      <alignment horizontal="center" vertical="top" wrapText="1"/>
      <protection/>
    </xf>
    <xf numFmtId="0" fontId="34" fillId="28" borderId="21" xfId="67" applyFont="1" applyFill="1" applyBorder="1" applyAlignment="1">
      <alignment horizontal="center" vertical="top" wrapText="1"/>
      <protection/>
    </xf>
    <xf numFmtId="0" fontId="27" fillId="27" borderId="40" xfId="0" applyFont="1" applyFill="1" applyBorder="1" applyAlignment="1">
      <alignment horizontal="left"/>
    </xf>
    <xf numFmtId="164" fontId="27" fillId="27" borderId="41" xfId="66" applyFont="1" applyFill="1" applyBorder="1" applyAlignment="1">
      <alignment horizontal="right"/>
    </xf>
    <xf numFmtId="164" fontId="27" fillId="27" borderId="42" xfId="66" applyFont="1" applyFill="1" applyBorder="1" applyAlignment="1">
      <alignment horizontal="left"/>
    </xf>
    <xf numFmtId="0" fontId="27" fillId="25" borderId="0" xfId="65" applyFont="1" applyFill="1">
      <alignment/>
      <protection/>
    </xf>
    <xf numFmtId="0" fontId="28" fillId="25" borderId="0" xfId="65" applyFont="1" applyFill="1">
      <alignment/>
      <protection/>
    </xf>
    <xf numFmtId="0" fontId="27" fillId="26" borderId="0" xfId="65" applyFont="1" applyFill="1" applyAlignment="1">
      <alignment vertical="top"/>
      <protection/>
    </xf>
    <xf numFmtId="0" fontId="28" fillId="26" borderId="0" xfId="65" applyFont="1" applyFill="1" applyAlignment="1">
      <alignment vertical="top"/>
      <protection/>
    </xf>
    <xf numFmtId="0" fontId="27" fillId="25" borderId="0" xfId="65" applyFont="1" applyFill="1" applyAlignment="1">
      <alignment horizontal="center" vertical="center"/>
      <protection/>
    </xf>
    <xf numFmtId="0" fontId="28" fillId="25" borderId="0" xfId="65" applyFont="1" applyFill="1" applyAlignment="1">
      <alignment horizontal="center" vertical="center"/>
      <protection/>
    </xf>
    <xf numFmtId="0" fontId="32" fillId="27" borderId="43" xfId="65" applyFont="1" applyFill="1" applyBorder="1" applyAlignment="1">
      <alignment horizontal="left" wrapText="1"/>
      <protection/>
    </xf>
    <xf numFmtId="0" fontId="32" fillId="27" borderId="0" xfId="65" applyFont="1" applyFill="1" applyBorder="1" applyAlignment="1">
      <alignment horizontal="center" wrapText="1"/>
      <protection/>
    </xf>
    <xf numFmtId="3" fontId="33" fillId="25" borderId="0" xfId="65" applyNumberFormat="1" applyFont="1" applyFill="1">
      <alignment/>
      <protection/>
    </xf>
    <xf numFmtId="0" fontId="33" fillId="25" borderId="0" xfId="65" applyFont="1" applyFill="1">
      <alignment/>
      <protection/>
    </xf>
    <xf numFmtId="0" fontId="27" fillId="31" borderId="0" xfId="65" applyFont="1" applyFill="1" applyBorder="1">
      <alignment/>
      <protection/>
    </xf>
    <xf numFmtId="3" fontId="27" fillId="31" borderId="0" xfId="65" applyNumberFormat="1" applyFont="1" applyFill="1" applyBorder="1" applyAlignment="1">
      <alignment horizontal="center"/>
      <protection/>
    </xf>
    <xf numFmtId="166" fontId="27" fillId="25" borderId="0" xfId="65" applyNumberFormat="1" applyFont="1" applyFill="1">
      <alignment/>
      <protection/>
    </xf>
    <xf numFmtId="0" fontId="32" fillId="27" borderId="39" xfId="65" applyFont="1" applyFill="1" applyBorder="1" applyAlignment="1">
      <alignment horizontal="left" wrapText="1"/>
      <protection/>
    </xf>
    <xf numFmtId="0" fontId="32" fillId="27" borderId="13" xfId="65" applyFont="1" applyFill="1" applyBorder="1" applyAlignment="1">
      <alignment horizontal="center" wrapText="1"/>
      <protection/>
    </xf>
    <xf numFmtId="3" fontId="27" fillId="25" borderId="0" xfId="65" applyNumberFormat="1" applyFont="1" applyFill="1" applyAlignment="1">
      <alignment horizontal="center" vertical="center"/>
      <protection/>
    </xf>
    <xf numFmtId="168" fontId="34" fillId="29" borderId="39" xfId="65" applyNumberFormat="1" applyFont="1" applyFill="1" applyBorder="1" applyAlignment="1">
      <alignment horizontal="center" vertical="center"/>
      <protection/>
    </xf>
    <xf numFmtId="167" fontId="34" fillId="29" borderId="38" xfId="66" applyNumberFormat="1" applyFont="1" applyFill="1" applyBorder="1" applyAlignment="1">
      <alignment horizontal="center" vertical="center"/>
    </xf>
    <xf numFmtId="0" fontId="33" fillId="25" borderId="0" xfId="65" applyFont="1" applyFill="1" applyAlignment="1">
      <alignment horizontal="center" vertical="center"/>
      <protection/>
    </xf>
    <xf numFmtId="0" fontId="34" fillId="31" borderId="0" xfId="65" applyFont="1" applyFill="1" applyBorder="1" applyAlignment="1">
      <alignment horizontal="center" vertical="center"/>
      <protection/>
    </xf>
    <xf numFmtId="3" fontId="34" fillId="31" borderId="0" xfId="65" applyNumberFormat="1" applyFont="1" applyFill="1" applyBorder="1" applyAlignment="1">
      <alignment horizontal="center" vertical="center"/>
      <protection/>
    </xf>
    <xf numFmtId="0" fontId="27" fillId="31" borderId="0" xfId="65" applyFont="1" applyFill="1" applyBorder="1" applyAlignment="1">
      <alignment horizontal="center" vertical="center"/>
      <protection/>
    </xf>
    <xf numFmtId="0" fontId="35" fillId="25" borderId="0" xfId="65" applyFont="1" applyFill="1">
      <alignment/>
      <protection/>
    </xf>
    <xf numFmtId="3" fontId="35" fillId="25" borderId="0" xfId="65" applyNumberFormat="1" applyFont="1" applyFill="1">
      <alignment/>
      <protection/>
    </xf>
    <xf numFmtId="168" fontId="35" fillId="25" borderId="0" xfId="65" applyNumberFormat="1" applyFont="1" applyFill="1" applyAlignment="1">
      <alignment horizontal="center"/>
      <protection/>
    </xf>
    <xf numFmtId="167" fontId="35" fillId="25" borderId="0" xfId="65" applyNumberFormat="1" applyFont="1" applyFill="1" applyAlignment="1">
      <alignment horizontal="center"/>
      <protection/>
    </xf>
    <xf numFmtId="0" fontId="34" fillId="31" borderId="0" xfId="65" applyFont="1" applyFill="1" applyBorder="1">
      <alignment/>
      <protection/>
    </xf>
    <xf numFmtId="0" fontId="27" fillId="31" borderId="0" xfId="65" applyFont="1" applyFill="1" applyBorder="1" applyAlignment="1">
      <alignment horizontal="center"/>
      <protection/>
    </xf>
    <xf numFmtId="0" fontId="32" fillId="27" borderId="11" xfId="65" applyFont="1" applyFill="1" applyBorder="1" applyAlignment="1">
      <alignment horizontal="left" vertical="top" wrapText="1"/>
      <protection/>
    </xf>
    <xf numFmtId="2" fontId="32" fillId="27" borderId="12" xfId="65" applyNumberFormat="1" applyFont="1" applyFill="1" applyBorder="1" applyAlignment="1">
      <alignment horizontal="center" vertical="top" wrapText="1"/>
      <protection/>
    </xf>
    <xf numFmtId="0" fontId="32" fillId="27" borderId="43" xfId="65" applyFont="1" applyFill="1" applyBorder="1" applyAlignment="1">
      <alignment horizontal="left" vertical="top" wrapText="1"/>
      <protection/>
    </xf>
    <xf numFmtId="2" fontId="32" fillId="27" borderId="0" xfId="65" applyNumberFormat="1" applyFont="1" applyFill="1" applyBorder="1" applyAlignment="1">
      <alignment horizontal="center" vertical="top" wrapText="1"/>
      <protection/>
    </xf>
    <xf numFmtId="168" fontId="34" fillId="29" borderId="17" xfId="65" applyNumberFormat="1" applyFont="1" applyFill="1" applyBorder="1" applyAlignment="1">
      <alignment horizontal="center" vertical="center"/>
      <protection/>
    </xf>
    <xf numFmtId="0" fontId="27" fillId="27" borderId="0" xfId="65" applyFont="1" applyFill="1" applyAlignment="1">
      <alignment horizontal="center" vertical="center"/>
      <protection/>
    </xf>
    <xf numFmtId="168" fontId="34" fillId="27" borderId="0" xfId="65" applyNumberFormat="1" applyFont="1" applyFill="1" applyBorder="1" applyAlignment="1">
      <alignment horizontal="center" vertical="center"/>
      <protection/>
    </xf>
    <xf numFmtId="0" fontId="37" fillId="25" borderId="0" xfId="65" applyFont="1" applyFill="1">
      <alignment/>
      <protection/>
    </xf>
    <xf numFmtId="0" fontId="36" fillId="25" borderId="0" xfId="65" applyFont="1" applyFill="1" applyBorder="1" applyAlignment="1">
      <alignment horizontal="left"/>
      <protection/>
    </xf>
    <xf numFmtId="3" fontId="36" fillId="25" borderId="0" xfId="65" applyNumberFormat="1" applyFont="1" applyFill="1" applyBorder="1" applyAlignment="1">
      <alignment horizontal="center"/>
      <protection/>
    </xf>
    <xf numFmtId="3" fontId="27" fillId="25" borderId="0" xfId="65" applyNumberFormat="1" applyFont="1" applyFill="1">
      <alignment/>
      <protection/>
    </xf>
    <xf numFmtId="0" fontId="38" fillId="27" borderId="43" xfId="65" applyFont="1" applyFill="1" applyBorder="1" applyAlignment="1">
      <alignment horizontal="left" vertical="top" wrapText="1"/>
      <protection/>
    </xf>
    <xf numFmtId="0" fontId="24" fillId="25" borderId="0" xfId="65" applyFont="1" applyFill="1">
      <alignment/>
      <protection/>
    </xf>
    <xf numFmtId="0" fontId="25" fillId="25" borderId="0" xfId="65" applyFont="1" applyFill="1">
      <alignment/>
      <protection/>
    </xf>
    <xf numFmtId="0" fontId="24" fillId="26" borderId="0" xfId="65" applyFont="1" applyFill="1" applyAlignment="1">
      <alignment vertical="top"/>
      <protection/>
    </xf>
    <xf numFmtId="0" fontId="25" fillId="26" borderId="0" xfId="65" applyFont="1" applyFill="1" applyAlignment="1">
      <alignment vertical="top"/>
      <protection/>
    </xf>
    <xf numFmtId="0" fontId="24" fillId="25" borderId="0" xfId="65" applyFont="1" applyFill="1" applyAlignment="1">
      <alignment horizontal="center"/>
      <protection/>
    </xf>
    <xf numFmtId="0" fontId="26" fillId="25" borderId="0" xfId="65" applyFont="1" applyFill="1">
      <alignment/>
      <protection/>
    </xf>
    <xf numFmtId="0" fontId="44" fillId="27" borderId="0" xfId="65" applyFont="1" applyFill="1" applyBorder="1" applyAlignment="1">
      <alignment horizontal="left" vertical="top" wrapText="1"/>
      <protection/>
    </xf>
    <xf numFmtId="0" fontId="24" fillId="31" borderId="0" xfId="65" applyFont="1" applyFill="1">
      <alignment/>
      <protection/>
    </xf>
    <xf numFmtId="0" fontId="25" fillId="31" borderId="0" xfId="65" applyFont="1" applyFill="1">
      <alignment/>
      <protection/>
    </xf>
    <xf numFmtId="0" fontId="25" fillId="25" borderId="0" xfId="65" applyFont="1" applyFill="1" applyAlignment="1">
      <alignment horizontal="center"/>
      <protection/>
    </xf>
    <xf numFmtId="43" fontId="27" fillId="27" borderId="13" xfId="0" applyNumberFormat="1" applyFont="1" applyFill="1" applyBorder="1" applyAlignment="1">
      <alignment horizontal="right"/>
    </xf>
    <xf numFmtId="2" fontId="30" fillId="28" borderId="21" xfId="66" applyNumberFormat="1" applyFont="1" applyFill="1" applyBorder="1" applyAlignment="1">
      <alignment horizontal="left" vertical="center" wrapText="1"/>
    </xf>
    <xf numFmtId="169" fontId="38" fillId="27" borderId="15" xfId="66" applyNumberFormat="1" applyFont="1" applyFill="1" applyBorder="1" applyAlignment="1">
      <alignment horizontal="left" vertical="top" wrapText="1"/>
    </xf>
    <xf numFmtId="169" fontId="30" fillId="28" borderId="21" xfId="66" applyNumberFormat="1" applyFont="1" applyFill="1" applyBorder="1" applyAlignment="1">
      <alignment horizontal="left" vertical="center" wrapText="1"/>
    </xf>
    <xf numFmtId="169" fontId="38" fillId="27" borderId="15" xfId="141" applyNumberFormat="1" applyFont="1" applyFill="1" applyBorder="1" applyAlignment="1">
      <alignment horizontal="left" vertical="top" wrapText="1"/>
    </xf>
    <xf numFmtId="169" fontId="32" fillId="27" borderId="14" xfId="66" applyNumberFormat="1" applyFont="1" applyFill="1" applyBorder="1" applyAlignment="1">
      <alignment horizontal="right" wrapText="1"/>
    </xf>
    <xf numFmtId="169" fontId="32" fillId="27" borderId="15" xfId="66" applyNumberFormat="1" applyFont="1" applyFill="1" applyBorder="1" applyAlignment="1">
      <alignment horizontal="right" wrapText="1"/>
    </xf>
    <xf numFmtId="169" fontId="32" fillId="27" borderId="38" xfId="66" applyNumberFormat="1" applyFont="1" applyFill="1" applyBorder="1" applyAlignment="1">
      <alignment horizontal="right" wrapText="1"/>
    </xf>
    <xf numFmtId="0" fontId="27" fillId="25" borderId="44" xfId="65" applyFont="1" applyFill="1" applyBorder="1" applyAlignment="1">
      <alignment horizontal="center" vertical="center"/>
      <protection/>
    </xf>
    <xf numFmtId="3" fontId="27" fillId="25" borderId="45" xfId="65" applyNumberFormat="1" applyFont="1" applyFill="1" applyBorder="1" applyAlignment="1">
      <alignment horizontal="center" vertical="center"/>
      <protection/>
    </xf>
    <xf numFmtId="0" fontId="27" fillId="25" borderId="46" xfId="65" applyFont="1" applyFill="1" applyBorder="1" applyAlignment="1">
      <alignment horizontal="center" vertical="center"/>
      <protection/>
    </xf>
    <xf numFmtId="0" fontId="29" fillId="26" borderId="0" xfId="0" applyFont="1" applyFill="1" applyBorder="1" applyAlignment="1">
      <alignment horizontal="center" vertical="top"/>
    </xf>
    <xf numFmtId="0" fontId="30" fillId="30" borderId="0" xfId="67" applyFont="1" applyFill="1" applyBorder="1" applyAlignment="1">
      <alignment horizontal="center" vertical="center" wrapText="1"/>
      <protection/>
    </xf>
    <xf numFmtId="169" fontId="32" fillId="27" borderId="0" xfId="66" applyNumberFormat="1" applyFont="1" applyFill="1" applyBorder="1" applyAlignment="1">
      <alignment horizontal="right" wrapText="1"/>
    </xf>
    <xf numFmtId="167" fontId="34" fillId="29" borderId="0" xfId="66" applyNumberFormat="1" applyFont="1" applyFill="1" applyBorder="1" applyAlignment="1">
      <alignment horizontal="center" vertical="center"/>
    </xf>
    <xf numFmtId="0" fontId="30" fillId="28" borderId="0" xfId="67" applyFont="1" applyFill="1" applyBorder="1" applyAlignment="1">
      <alignment horizontal="center" vertical="center" wrapText="1"/>
      <protection/>
    </xf>
    <xf numFmtId="167" fontId="32" fillId="27" borderId="0" xfId="66" applyNumberFormat="1" applyFont="1" applyFill="1" applyBorder="1" applyAlignment="1">
      <alignment horizontal="left" vertical="top" wrapText="1"/>
    </xf>
    <xf numFmtId="167" fontId="30" fillId="28" borderId="0" xfId="66" applyNumberFormat="1" applyFont="1" applyFill="1" applyBorder="1" applyAlignment="1">
      <alignment horizontal="center" vertical="center" wrapText="1"/>
    </xf>
    <xf numFmtId="0" fontId="29" fillId="26" borderId="0" xfId="65" applyFont="1" applyFill="1" applyBorder="1" applyAlignment="1">
      <alignment horizontal="left" vertical="top" wrapText="1"/>
      <protection/>
    </xf>
  </cellXfs>
  <cellStyles count="1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Ongeldig" xfId="44"/>
    <cellStyle name="Berekening" xfId="45"/>
    <cellStyle name="Controlecel" xfId="46"/>
    <cellStyle name="Verklarende tekst" xfId="47"/>
    <cellStyle name="Goed" xfId="48"/>
    <cellStyle name="Kop 1" xfId="49"/>
    <cellStyle name="Kop 2" xfId="50"/>
    <cellStyle name="Kop 3" xfId="51"/>
    <cellStyle name="Kop 4" xfId="52"/>
    <cellStyle name="Invoer" xfId="53"/>
    <cellStyle name="Gekoppelde cel" xfId="54"/>
    <cellStyle name="Neutraal" xfId="55"/>
    <cellStyle name="Notitie" xfId="56"/>
    <cellStyle name="Uitvoer" xfId="57"/>
    <cellStyle name="Titel" xfId="58"/>
    <cellStyle name="Totaal" xfId="59"/>
    <cellStyle name="Waarschuwingstekst" xfId="60"/>
    <cellStyle name="Standaard 4" xfId="61"/>
    <cellStyle name="Standaard 2" xfId="62"/>
    <cellStyle name="Standaard 3" xfId="63"/>
    <cellStyle name="Procent" xfId="64"/>
    <cellStyle name="Standaard 5" xfId="65"/>
    <cellStyle name="Komma" xfId="66"/>
    <cellStyle name="Tabel kop" xfId="67"/>
    <cellStyle name="Hyperlink" xfId="68"/>
    <cellStyle name="Gevolgde hyperlink" xfId="69"/>
    <cellStyle name="Hyperlink" xfId="70"/>
    <cellStyle name="Gevolgde hyperlink" xfId="71"/>
    <cellStyle name="Hyperlink" xfId="72"/>
    <cellStyle name="Gevolgde hyperlink" xfId="73"/>
    <cellStyle name="Hyperlink" xfId="74"/>
    <cellStyle name="Gevolgde hyperlink" xfId="75"/>
    <cellStyle name="Hyperlink" xfId="76"/>
    <cellStyle name="Gevolgde hyperlink" xfId="77"/>
    <cellStyle name="Hyperlink" xfId="78"/>
    <cellStyle name="Gevolgde hyperlink" xfId="79"/>
    <cellStyle name="Hyperlink" xfId="80"/>
    <cellStyle name="Gevolgde hyperlink" xfId="81"/>
    <cellStyle name="Hyperlink" xfId="82"/>
    <cellStyle name="Gevolgde hyperlink" xfId="83"/>
    <cellStyle name="Hyperlink" xfId="84"/>
    <cellStyle name="Gevolgde hyperlink" xfId="85"/>
    <cellStyle name="Hyperlink" xfId="86"/>
    <cellStyle name="Gevolgde hyperlink" xfId="87"/>
    <cellStyle name="Hyperlink" xfId="88"/>
    <cellStyle name="Gevolgde hyperlink" xfId="89"/>
    <cellStyle name="Hyperlink" xfId="90"/>
    <cellStyle name="Gevolgde hyperlink" xfId="91"/>
    <cellStyle name="Hyperlink" xfId="92"/>
    <cellStyle name="Gevolgde hyperlink" xfId="93"/>
    <cellStyle name="Hyperlink" xfId="94"/>
    <cellStyle name="Gevolgde hyperlink" xfId="95"/>
    <cellStyle name="Hyperlink" xfId="96"/>
    <cellStyle name="Gevolgde hyperlink" xfId="97"/>
    <cellStyle name="Hyperlink" xfId="98"/>
    <cellStyle name="Gevolgde hyperlink" xfId="99"/>
    <cellStyle name="Hyperlink" xfId="100"/>
    <cellStyle name="Gevolgde hyperlink" xfId="101"/>
    <cellStyle name="Hyperlink" xfId="102"/>
    <cellStyle name="Gevolgde hyperlink" xfId="103"/>
    <cellStyle name="Hyperlink" xfId="104"/>
    <cellStyle name="Gevolgde hyperlink" xfId="105"/>
    <cellStyle name="Hyperlink" xfId="106"/>
    <cellStyle name="Gevolgde hyperlink" xfId="107"/>
    <cellStyle name="Hyperlink" xfId="108"/>
    <cellStyle name="Gevolgde hyperlink" xfId="109"/>
    <cellStyle name="Hyperlink" xfId="110"/>
    <cellStyle name="Gevolgde hyperlink" xfId="111"/>
    <cellStyle name="Hyperlink" xfId="112"/>
    <cellStyle name="Gevolgde hyperlink" xfId="113"/>
    <cellStyle name="Tabel kop klein" xfId="114"/>
    <cellStyle name="Hyperlink" xfId="115"/>
    <cellStyle name="Gevolgde hyperlink" xfId="116"/>
    <cellStyle name="Hyperlink" xfId="117"/>
    <cellStyle name="Gevolgde hyperlink" xfId="118"/>
    <cellStyle name="Hyperlink" xfId="119"/>
    <cellStyle name="Gevolgde hyperlink" xfId="120"/>
    <cellStyle name="Hyperlink" xfId="121"/>
    <cellStyle name="Gevolgde hyperlink" xfId="122"/>
    <cellStyle name="Hyperlink" xfId="123"/>
    <cellStyle name="Gevolgde hyperlink" xfId="124"/>
    <cellStyle name="Hyperlink" xfId="125"/>
    <cellStyle name="Gevolgde hyperlink" xfId="126"/>
    <cellStyle name="Hyperlink" xfId="127"/>
    <cellStyle name="Gevolgde hyperlink" xfId="128"/>
    <cellStyle name="Hyperlink" xfId="129"/>
    <cellStyle name="Gevolgde hyperlink" xfId="130"/>
    <cellStyle name="Hyperlink" xfId="131"/>
    <cellStyle name="Gevolgde hyperlink" xfId="132"/>
    <cellStyle name="Hyperlink" xfId="133"/>
    <cellStyle name="Gevolgde hyperlink" xfId="134"/>
    <cellStyle name="Hyperlink" xfId="135"/>
    <cellStyle name="Gevolgde hyperlink" xfId="136"/>
    <cellStyle name="Hyperlink" xfId="137"/>
    <cellStyle name="Gevolgde hyperlink" xfId="138"/>
    <cellStyle name="Hyperlink" xfId="139"/>
    <cellStyle name="Gevolgde hyperlink" xfId="140"/>
    <cellStyle name="Valuta 2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866775</xdr:colOff>
      <xdr:row>3</xdr:row>
      <xdr:rowOff>19050</xdr:rowOff>
    </xdr:from>
    <xdr:to>
      <xdr:col>13</xdr:col>
      <xdr:colOff>266700</xdr:colOff>
      <xdr:row>22</xdr:row>
      <xdr:rowOff>161925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01425" y="1409700"/>
          <a:ext cx="4219575" cy="452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447675</xdr:rowOff>
    </xdr:from>
    <xdr:to>
      <xdr:col>1</xdr:col>
      <xdr:colOff>676275</xdr:colOff>
      <xdr:row>1</xdr:row>
      <xdr:rowOff>561975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47675"/>
          <a:ext cx="666750" cy="714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866775</xdr:colOff>
      <xdr:row>3</xdr:row>
      <xdr:rowOff>19050</xdr:rowOff>
    </xdr:from>
    <xdr:to>
      <xdr:col>13</xdr:col>
      <xdr:colOff>266700</xdr:colOff>
      <xdr:row>22</xdr:row>
      <xdr:rowOff>161925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01425" y="1409700"/>
          <a:ext cx="4219575" cy="452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447675</xdr:rowOff>
    </xdr:from>
    <xdr:to>
      <xdr:col>1</xdr:col>
      <xdr:colOff>676275</xdr:colOff>
      <xdr:row>1</xdr:row>
      <xdr:rowOff>561975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47675"/>
          <a:ext cx="666750" cy="714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447675</xdr:rowOff>
    </xdr:from>
    <xdr:to>
      <xdr:col>1</xdr:col>
      <xdr:colOff>666750</xdr:colOff>
      <xdr:row>1</xdr:row>
      <xdr:rowOff>561975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47675"/>
          <a:ext cx="666750" cy="714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866775</xdr:colOff>
      <xdr:row>3</xdr:row>
      <xdr:rowOff>19050</xdr:rowOff>
    </xdr:from>
    <xdr:to>
      <xdr:col>10</xdr:col>
      <xdr:colOff>266700</xdr:colOff>
      <xdr:row>23</xdr:row>
      <xdr:rowOff>161925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409700"/>
          <a:ext cx="4219575" cy="434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447675</xdr:rowOff>
    </xdr:from>
    <xdr:to>
      <xdr:col>1</xdr:col>
      <xdr:colOff>666750</xdr:colOff>
      <xdr:row>1</xdr:row>
      <xdr:rowOff>561975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47675"/>
          <a:ext cx="666750" cy="714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495300</xdr:rowOff>
    </xdr:from>
    <xdr:to>
      <xdr:col>1</xdr:col>
      <xdr:colOff>666750</xdr:colOff>
      <xdr:row>1</xdr:row>
      <xdr:rowOff>619125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95300"/>
          <a:ext cx="666750" cy="7239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osK\AppData\Local\Microsoft\Windows\INetCache\Content.Outlook\13R89LIH\Brandstof%20verbruik%20Inclusief%20Gresbo%20B.V.%2005-10-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14%20uren%20machines%20en%20verbruik%20brandstof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%20CO2-Prestatieladder\Karel\CO2-footprint%20%20voortgang%20reductie%20Inclusief%20Groep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</sheetNames>
    <sheetDataSet>
      <sheetData sheetId="0"/>
      <sheetData sheetId="1">
        <row r="5">
          <cell r="H5">
            <v>1304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1e"/>
    </sheetNames>
    <sheetDataSet>
      <sheetData sheetId="0">
        <row r="9">
          <cell r="J9">
            <v>393</v>
          </cell>
        </row>
        <row r="22">
          <cell r="J22">
            <v>115.5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2-footprint 2019"/>
      <sheetName val="Brongegevens 2019"/>
    </sheetNames>
    <sheetDataSet>
      <sheetData sheetId="0">
        <row r="5">
          <cell r="C5">
            <v>24308</v>
          </cell>
        </row>
      </sheetData>
      <sheetData sheetId="1">
        <row r="25">
          <cell r="B25" t="str">
            <v>Elektraverbruik - groene stroom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3"/>
  <sheetViews>
    <sheetView tabSelected="1" zoomScalePageLayoutView="80" workbookViewId="0" topLeftCell="A1">
      <selection activeCell="H11" sqref="H11"/>
    </sheetView>
  </sheetViews>
  <sheetFormatPr defaultColWidth="8.8515625" defaultRowHeight="12.75"/>
  <cols>
    <col min="1" max="1" width="8.8515625" style="94" customWidth="1"/>
    <col min="2" max="2" width="48.28125" style="94" customWidth="1"/>
    <col min="3" max="3" width="14.140625" style="94" customWidth="1"/>
    <col min="4" max="4" width="12.421875" style="94" customWidth="1"/>
    <col min="5" max="5" width="20.57421875" style="94" customWidth="1"/>
    <col min="6" max="6" width="13.421875" style="94" bestFit="1" customWidth="1"/>
    <col min="7" max="9" width="13.421875" style="94" customWidth="1"/>
    <col min="10" max="10" width="13.421875" style="94" bestFit="1" customWidth="1"/>
    <col min="11" max="11" width="8.00390625" style="94" bestFit="1" customWidth="1"/>
    <col min="12" max="12" width="19.421875" style="94" customWidth="1"/>
    <col min="13" max="13" width="31.421875" style="94" customWidth="1"/>
    <col min="14" max="14" width="17.8515625" style="94" customWidth="1"/>
    <col min="15" max="25" width="8.8515625" style="94" customWidth="1"/>
    <col min="26" max="16384" width="8.8515625" style="95" customWidth="1"/>
  </cols>
  <sheetData>
    <row r="1" ht="47.25" customHeight="1"/>
    <row r="2" spans="1:18" s="97" customFormat="1" ht="47.25" customHeight="1">
      <c r="A2" s="94"/>
      <c r="B2" s="162" t="s">
        <v>59</v>
      </c>
      <c r="C2" s="162"/>
      <c r="D2" s="162"/>
      <c r="E2" s="162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ht="15" thickBot="1"/>
    <row r="4" spans="1:24" s="99" customFormat="1" ht="18.75" thickBot="1">
      <c r="A4" s="98"/>
      <c r="B4" s="26" t="s">
        <v>6</v>
      </c>
      <c r="C4" s="27" t="s">
        <v>0</v>
      </c>
      <c r="D4" s="27" t="s">
        <v>1</v>
      </c>
      <c r="E4" s="27" t="s">
        <v>33</v>
      </c>
      <c r="F4" s="28" t="s">
        <v>41</v>
      </c>
      <c r="G4" s="156"/>
      <c r="H4" s="156"/>
      <c r="I4" s="156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</row>
    <row r="5" spans="1:24" s="99" customFormat="1" ht="17.25" customHeight="1">
      <c r="A5" s="98"/>
      <c r="B5" s="3" t="s">
        <v>8</v>
      </c>
      <c r="C5" s="4">
        <v>0</v>
      </c>
      <c r="D5" s="5" t="s">
        <v>37</v>
      </c>
      <c r="E5" s="6">
        <v>1890</v>
      </c>
      <c r="F5" s="149">
        <f>C5*E5/1000000</f>
        <v>0</v>
      </c>
      <c r="G5" s="157"/>
      <c r="H5" s="157"/>
      <c r="I5" s="157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2:25" ht="14.25">
      <c r="B6" s="100" t="s">
        <v>18</v>
      </c>
      <c r="C6" s="7">
        <f>'[1]Blad2'!$H$5</f>
        <v>1304</v>
      </c>
      <c r="D6" s="101" t="s">
        <v>2</v>
      </c>
      <c r="E6" s="8">
        <v>3230</v>
      </c>
      <c r="F6" s="150">
        <f aca="true" t="shared" si="0" ref="F6">C6*E6/1000000</f>
        <v>4.21192</v>
      </c>
      <c r="G6" s="157">
        <f>SUM(F6*100/F13)</f>
        <v>72.64711665499554</v>
      </c>
      <c r="H6" s="157"/>
      <c r="I6" s="157"/>
      <c r="J6" s="102">
        <f>974278.47+2682.32+3546.9</f>
        <v>980507.69</v>
      </c>
      <c r="K6" s="103"/>
      <c r="Y6" s="95"/>
    </row>
    <row r="7" spans="2:25" ht="14.25">
      <c r="B7" s="100" t="s">
        <v>19</v>
      </c>
      <c r="C7" s="7">
        <v>0</v>
      </c>
      <c r="D7" s="101" t="s">
        <v>2</v>
      </c>
      <c r="E7" s="8">
        <v>2740</v>
      </c>
      <c r="F7" s="150">
        <f>C7*E7/1000000</f>
        <v>0</v>
      </c>
      <c r="G7" s="157"/>
      <c r="H7" s="157"/>
      <c r="I7" s="157"/>
      <c r="J7" s="102">
        <f>669507.88+603.49+118.74</f>
        <v>670230.11</v>
      </c>
      <c r="K7" s="103"/>
      <c r="Y7" s="95"/>
    </row>
    <row r="8" spans="2:25" ht="28.5">
      <c r="B8" s="100" t="s">
        <v>50</v>
      </c>
      <c r="C8" s="7">
        <f>'[2]20201e'!$J$22</f>
        <v>115.5</v>
      </c>
      <c r="D8" s="101" t="s">
        <v>2</v>
      </c>
      <c r="E8" s="8">
        <v>2740</v>
      </c>
      <c r="F8" s="150">
        <f aca="true" t="shared" si="1" ref="F8:F11">C8*E8/1000000</f>
        <v>0.31647</v>
      </c>
      <c r="G8" s="157"/>
      <c r="H8" s="157"/>
      <c r="I8" s="157"/>
      <c r="J8" s="102"/>
      <c r="K8" s="103"/>
      <c r="Y8" s="95"/>
    </row>
    <row r="9" spans="2:25" ht="14.25" customHeight="1">
      <c r="B9" s="100" t="s">
        <v>13</v>
      </c>
      <c r="C9" s="7">
        <f>'[2]20201e'!$J$9</f>
        <v>393</v>
      </c>
      <c r="D9" s="101" t="s">
        <v>2</v>
      </c>
      <c r="E9" s="8">
        <v>3230</v>
      </c>
      <c r="F9" s="150">
        <f t="shared" si="1"/>
        <v>1.26939</v>
      </c>
      <c r="G9" s="157">
        <f>SUM(F9*100/F13)</f>
        <v>21.89441475875249</v>
      </c>
      <c r="H9" s="157"/>
      <c r="I9" s="157"/>
      <c r="J9" s="102"/>
      <c r="K9" s="103"/>
      <c r="L9" s="104"/>
      <c r="M9" s="104"/>
      <c r="N9" s="104"/>
      <c r="Y9" s="95"/>
    </row>
    <row r="10" spans="2:25" ht="28.5">
      <c r="B10" s="100" t="s">
        <v>28</v>
      </c>
      <c r="C10" s="7">
        <v>0</v>
      </c>
      <c r="D10" s="101" t="s">
        <v>2</v>
      </c>
      <c r="E10" s="8">
        <v>2740</v>
      </c>
      <c r="F10" s="150">
        <f t="shared" si="1"/>
        <v>0</v>
      </c>
      <c r="G10" s="157"/>
      <c r="H10" s="157"/>
      <c r="I10" s="157"/>
      <c r="J10" s="102"/>
      <c r="K10" s="103"/>
      <c r="L10" s="104"/>
      <c r="M10" s="105"/>
      <c r="N10" s="104"/>
      <c r="Y10" s="95"/>
    </row>
    <row r="11" spans="2:25" ht="14.25">
      <c r="B11" s="100" t="s">
        <v>20</v>
      </c>
      <c r="C11" s="7">
        <v>0</v>
      </c>
      <c r="D11" s="101" t="s">
        <v>2</v>
      </c>
      <c r="E11" s="8">
        <v>1725</v>
      </c>
      <c r="F11" s="150">
        <f t="shared" si="1"/>
        <v>0</v>
      </c>
      <c r="G11" s="157"/>
      <c r="H11" s="157"/>
      <c r="I11" s="157"/>
      <c r="J11" s="106"/>
      <c r="K11" s="103"/>
      <c r="L11" s="104"/>
      <c r="M11" s="105"/>
      <c r="N11" s="104"/>
      <c r="Y11" s="95"/>
    </row>
    <row r="12" spans="2:25" ht="15" thickBot="1">
      <c r="B12" s="107" t="s">
        <v>39</v>
      </c>
      <c r="C12" s="9">
        <v>0</v>
      </c>
      <c r="D12" s="108" t="s">
        <v>2</v>
      </c>
      <c r="E12" s="10">
        <v>260</v>
      </c>
      <c r="F12" s="151">
        <f>C12*E12/1000000</f>
        <v>0</v>
      </c>
      <c r="G12" s="157"/>
      <c r="H12" s="157"/>
      <c r="I12" s="157"/>
      <c r="J12" s="106"/>
      <c r="K12" s="103"/>
      <c r="L12" s="104"/>
      <c r="M12" s="105"/>
      <c r="N12" s="104"/>
      <c r="Y12" s="95"/>
    </row>
    <row r="13" spans="1:24" s="99" customFormat="1" ht="20.25" customHeight="1" thickBot="1">
      <c r="A13" s="98"/>
      <c r="B13" s="98"/>
      <c r="C13" s="109"/>
      <c r="D13" s="98"/>
      <c r="E13" s="110" t="s">
        <v>5</v>
      </c>
      <c r="F13" s="111">
        <f>SUM(F5:F12)</f>
        <v>5.7977799999999995</v>
      </c>
      <c r="G13" s="158"/>
      <c r="H13" s="158"/>
      <c r="I13" s="158"/>
      <c r="J13" s="112"/>
      <c r="K13" s="112" t="e">
        <f>#REF!+75</f>
        <v>#REF!</v>
      </c>
      <c r="L13" s="113"/>
      <c r="M13" s="114"/>
      <c r="N13" s="115"/>
      <c r="O13" s="98"/>
      <c r="P13" s="98"/>
      <c r="Q13" s="98"/>
      <c r="R13" s="98"/>
      <c r="S13" s="98"/>
      <c r="T13" s="98"/>
      <c r="U13" s="98"/>
      <c r="V13" s="98"/>
      <c r="W13" s="98"/>
      <c r="X13" s="98"/>
    </row>
    <row r="14" spans="2:25" ht="15.75" thickBot="1">
      <c r="B14" s="116"/>
      <c r="C14" s="117"/>
      <c r="D14" s="116"/>
      <c r="E14" s="118"/>
      <c r="F14" s="119"/>
      <c r="G14" s="119"/>
      <c r="H14" s="119"/>
      <c r="I14" s="119"/>
      <c r="J14" s="103"/>
      <c r="K14" s="103"/>
      <c r="L14" s="104"/>
      <c r="M14" s="104"/>
      <c r="N14" s="104"/>
      <c r="Y14" s="95"/>
    </row>
    <row r="15" spans="2:25" ht="18.75" customHeight="1" thickBot="1">
      <c r="B15" s="11" t="s">
        <v>7</v>
      </c>
      <c r="C15" s="12" t="s">
        <v>0</v>
      </c>
      <c r="D15" s="12" t="s">
        <v>1</v>
      </c>
      <c r="E15" s="13" t="s">
        <v>33</v>
      </c>
      <c r="F15" s="14" t="s">
        <v>41</v>
      </c>
      <c r="G15" s="159"/>
      <c r="H15" s="159"/>
      <c r="I15" s="159"/>
      <c r="L15" s="120"/>
      <c r="M15" s="121"/>
      <c r="N15" s="104"/>
      <c r="Y15" s="95"/>
    </row>
    <row r="16" spans="2:25" ht="19.5" customHeight="1">
      <c r="B16" s="122" t="s">
        <v>42</v>
      </c>
      <c r="C16" s="15">
        <v>0</v>
      </c>
      <c r="D16" s="123" t="s">
        <v>3</v>
      </c>
      <c r="E16" s="16">
        <v>649</v>
      </c>
      <c r="F16" s="17">
        <f>C16*E16/1000000</f>
        <v>0</v>
      </c>
      <c r="G16" s="160"/>
      <c r="H16" s="160"/>
      <c r="I16" s="160"/>
      <c r="L16" s="104"/>
      <c r="M16" s="105"/>
      <c r="N16" s="104"/>
      <c r="Y16" s="95"/>
    </row>
    <row r="17" spans="2:25" ht="16.5" customHeight="1">
      <c r="B17" s="124" t="str">
        <f>'[3]Brongegevens 2019'!B25</f>
        <v>Elektraverbruik - groene stroom</v>
      </c>
      <c r="C17" s="18">
        <v>0</v>
      </c>
      <c r="D17" s="125" t="s">
        <v>3</v>
      </c>
      <c r="E17" s="19">
        <v>0</v>
      </c>
      <c r="F17" s="20">
        <f aca="true" t="shared" si="2" ref="F17:F18">C17*E17/1000000</f>
        <v>0</v>
      </c>
      <c r="G17" s="160"/>
      <c r="H17" s="160"/>
      <c r="I17" s="160"/>
      <c r="L17" s="104"/>
      <c r="M17" s="105"/>
      <c r="N17" s="104"/>
      <c r="Y17" s="95"/>
    </row>
    <row r="18" spans="2:25" ht="18" customHeight="1" thickBot="1">
      <c r="B18" s="124" t="s">
        <v>38</v>
      </c>
      <c r="C18" s="18">
        <v>0</v>
      </c>
      <c r="D18" s="125" t="s">
        <v>4</v>
      </c>
      <c r="E18" s="19">
        <v>220</v>
      </c>
      <c r="F18" s="20">
        <f t="shared" si="2"/>
        <v>0</v>
      </c>
      <c r="G18" s="160"/>
      <c r="H18" s="160"/>
      <c r="I18" s="160"/>
      <c r="L18" s="104"/>
      <c r="M18" s="105"/>
      <c r="N18" s="104"/>
      <c r="Y18" s="95"/>
    </row>
    <row r="19" spans="1:24" s="99" customFormat="1" ht="20.25" customHeight="1" thickBot="1">
      <c r="A19" s="98"/>
      <c r="B19" s="152"/>
      <c r="C19" s="153"/>
      <c r="D19" s="154"/>
      <c r="E19" s="126" t="s">
        <v>14</v>
      </c>
      <c r="F19" s="21">
        <f>SUM(F16:F18)</f>
        <v>0</v>
      </c>
      <c r="G19" s="158"/>
      <c r="H19" s="158"/>
      <c r="I19" s="158"/>
      <c r="J19" s="98"/>
      <c r="K19" s="98"/>
      <c r="L19" s="115"/>
      <c r="M19" s="115"/>
      <c r="N19" s="115"/>
      <c r="O19" s="98"/>
      <c r="P19" s="98"/>
      <c r="Q19" s="98"/>
      <c r="R19" s="98"/>
      <c r="S19" s="98"/>
      <c r="T19" s="98"/>
      <c r="U19" s="98"/>
      <c r="V19" s="98"/>
      <c r="W19" s="98"/>
      <c r="X19" s="98"/>
    </row>
    <row r="20" spans="1:24" s="99" customFormat="1" ht="20.25" customHeight="1" thickBot="1">
      <c r="A20" s="98"/>
      <c r="B20" s="98"/>
      <c r="C20" s="109"/>
      <c r="D20" s="127"/>
      <c r="E20" s="128"/>
      <c r="F20" s="22"/>
      <c r="G20" s="22"/>
      <c r="H20" s="22"/>
      <c r="I20" s="22"/>
      <c r="J20" s="127"/>
      <c r="K20" s="98"/>
      <c r="L20" s="115"/>
      <c r="M20" s="115"/>
      <c r="N20" s="115"/>
      <c r="O20" s="98"/>
      <c r="P20" s="98"/>
      <c r="Q20" s="98"/>
      <c r="R20" s="98"/>
      <c r="S20" s="98"/>
      <c r="T20" s="98"/>
      <c r="U20" s="98"/>
      <c r="V20" s="98"/>
      <c r="W20" s="98"/>
      <c r="X20" s="98"/>
    </row>
    <row r="21" spans="2:25" ht="15.75" thickBot="1">
      <c r="B21" s="23" t="s">
        <v>10</v>
      </c>
      <c r="C21" s="24"/>
      <c r="D21" s="24"/>
      <c r="E21" s="24"/>
      <c r="F21" s="25">
        <f>F13+F19</f>
        <v>5.7977799999999995</v>
      </c>
      <c r="G21" s="161"/>
      <c r="H21" s="161"/>
      <c r="I21" s="161"/>
      <c r="L21" s="104"/>
      <c r="M21" s="104"/>
      <c r="N21" s="104"/>
      <c r="Y21" s="95"/>
    </row>
    <row r="22" spans="2:9" ht="15">
      <c r="B22" s="116"/>
      <c r="C22" s="116"/>
      <c r="D22" s="116"/>
      <c r="E22" s="116"/>
      <c r="F22" s="116"/>
      <c r="G22" s="116"/>
      <c r="H22" s="116"/>
      <c r="I22" s="116"/>
    </row>
    <row r="23" spans="2:10" ht="14.25">
      <c r="B23" s="129" t="s">
        <v>43</v>
      </c>
      <c r="C23" s="130"/>
      <c r="D23" s="130"/>
      <c r="E23" s="130"/>
      <c r="F23" s="130"/>
      <c r="G23" s="130"/>
      <c r="H23" s="130"/>
      <c r="I23" s="130"/>
      <c r="J23" s="131"/>
    </row>
    <row r="24" spans="2:10" ht="12.75">
      <c r="B24" s="129"/>
      <c r="C24" s="130"/>
      <c r="D24" s="130"/>
      <c r="E24" s="130"/>
      <c r="F24" s="130"/>
      <c r="G24" s="130"/>
      <c r="H24" s="130"/>
      <c r="I24" s="130"/>
      <c r="J24" s="131"/>
    </row>
    <row r="25" ht="15" thickBot="1"/>
    <row r="26" spans="2:10" ht="17.25" customHeight="1" thickBot="1">
      <c r="B26" s="29" t="s">
        <v>11</v>
      </c>
      <c r="C26" s="30"/>
      <c r="J26" s="132"/>
    </row>
    <row r="27" spans="2:3" ht="12.75">
      <c r="B27" s="133" t="s">
        <v>8</v>
      </c>
      <c r="C27" s="146">
        <f>F5</f>
        <v>0</v>
      </c>
    </row>
    <row r="28" spans="2:3" ht="12.75">
      <c r="B28" s="133" t="s">
        <v>17</v>
      </c>
      <c r="C28" s="146">
        <f>F6+F7+F12</f>
        <v>4.21192</v>
      </c>
    </row>
    <row r="29" spans="2:3" ht="15" thickBot="1">
      <c r="B29" s="133" t="s">
        <v>15</v>
      </c>
      <c r="C29" s="146">
        <f>F9+F10+F11+F12+F8</f>
        <v>1.58586</v>
      </c>
    </row>
    <row r="30" spans="2:3" ht="17.25" customHeight="1" thickBot="1">
      <c r="B30" s="29" t="s">
        <v>12</v>
      </c>
      <c r="C30" s="145"/>
    </row>
    <row r="31" spans="2:3" ht="12.75">
      <c r="B31" s="133" t="s">
        <v>9</v>
      </c>
      <c r="C31" s="146">
        <f>F16</f>
        <v>0</v>
      </c>
    </row>
    <row r="32" spans="2:3" ht="15" thickBot="1">
      <c r="B32" s="133" t="s">
        <v>16</v>
      </c>
      <c r="C32" s="148">
        <f>F18</f>
        <v>0</v>
      </c>
    </row>
    <row r="33" spans="2:3" ht="15.75" thickBot="1">
      <c r="B33" s="29" t="s">
        <v>10</v>
      </c>
      <c r="C33" s="147">
        <f>SUM(C27:C32)</f>
        <v>5.79778</v>
      </c>
    </row>
  </sheetData>
  <mergeCells count="1">
    <mergeCell ref="B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3"/>
  <sheetViews>
    <sheetView zoomScalePageLayoutView="80" workbookViewId="0" topLeftCell="A1">
      <selection activeCell="H10" sqref="H10"/>
    </sheetView>
  </sheetViews>
  <sheetFormatPr defaultColWidth="8.8515625" defaultRowHeight="12.75"/>
  <cols>
    <col min="1" max="1" width="8.8515625" style="94" customWidth="1"/>
    <col min="2" max="2" width="48.28125" style="94" customWidth="1"/>
    <col min="3" max="3" width="14.140625" style="94" customWidth="1"/>
    <col min="4" max="4" width="12.421875" style="94" customWidth="1"/>
    <col min="5" max="5" width="20.57421875" style="94" customWidth="1"/>
    <col min="6" max="6" width="13.421875" style="94" bestFit="1" customWidth="1"/>
    <col min="7" max="9" width="13.421875" style="94" customWidth="1"/>
    <col min="10" max="10" width="13.421875" style="94" bestFit="1" customWidth="1"/>
    <col min="11" max="11" width="8.00390625" style="94" bestFit="1" customWidth="1"/>
    <col min="12" max="12" width="19.421875" style="94" customWidth="1"/>
    <col min="13" max="13" width="31.421875" style="94" customWidth="1"/>
    <col min="14" max="14" width="17.8515625" style="94" customWidth="1"/>
    <col min="15" max="25" width="8.8515625" style="94" customWidth="1"/>
    <col min="26" max="16384" width="8.8515625" style="95" customWidth="1"/>
  </cols>
  <sheetData>
    <row r="1" ht="47.25" customHeight="1"/>
    <row r="2" spans="1:18" s="97" customFormat="1" ht="47.25" customHeight="1">
      <c r="A2" s="94"/>
      <c r="B2" s="162" t="s">
        <v>52</v>
      </c>
      <c r="C2" s="162"/>
      <c r="D2" s="162"/>
      <c r="E2" s="162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ht="15" thickBot="1"/>
    <row r="4" spans="1:24" s="99" customFormat="1" ht="18.75" thickBot="1">
      <c r="A4" s="98"/>
      <c r="B4" s="26" t="s">
        <v>6</v>
      </c>
      <c r="C4" s="27" t="s">
        <v>0</v>
      </c>
      <c r="D4" s="27" t="s">
        <v>1</v>
      </c>
      <c r="E4" s="27" t="s">
        <v>33</v>
      </c>
      <c r="F4" s="28" t="s">
        <v>41</v>
      </c>
      <c r="G4" s="156"/>
      <c r="H4" s="156"/>
      <c r="I4" s="156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</row>
    <row r="5" spans="1:24" s="99" customFormat="1" ht="17.25" customHeight="1">
      <c r="A5" s="98"/>
      <c r="B5" s="3" t="s">
        <v>8</v>
      </c>
      <c r="C5" s="4">
        <v>0</v>
      </c>
      <c r="D5" s="5" t="s">
        <v>37</v>
      </c>
      <c r="E5" s="6">
        <v>1890</v>
      </c>
      <c r="F5" s="149">
        <f>C5*E5/1000000</f>
        <v>0</v>
      </c>
      <c r="G5" s="157"/>
      <c r="H5" s="157"/>
      <c r="I5" s="157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2:25" ht="14.25">
      <c r="B6" s="100" t="s">
        <v>18</v>
      </c>
      <c r="C6" s="7">
        <v>2212.5</v>
      </c>
      <c r="D6" s="101" t="s">
        <v>2</v>
      </c>
      <c r="E6" s="8">
        <v>3230</v>
      </c>
      <c r="F6" s="150">
        <f aca="true" t="shared" si="0" ref="F6">C6*E6/1000000</f>
        <v>7.146375</v>
      </c>
      <c r="G6" s="157">
        <f>SUM(F6*100/F13)</f>
        <v>61.609097598224764</v>
      </c>
      <c r="H6" s="157"/>
      <c r="I6" s="157"/>
      <c r="J6" s="102">
        <f>974278.47+2682.32+3546.9</f>
        <v>980507.69</v>
      </c>
      <c r="K6" s="103"/>
      <c r="Y6" s="95"/>
    </row>
    <row r="7" spans="2:25" ht="14.25">
      <c r="B7" s="100" t="s">
        <v>19</v>
      </c>
      <c r="C7" s="7">
        <v>0</v>
      </c>
      <c r="D7" s="101" t="s">
        <v>2</v>
      </c>
      <c r="E7" s="8">
        <v>2740</v>
      </c>
      <c r="F7" s="150">
        <f>C7*E7/1000000</f>
        <v>0</v>
      </c>
      <c r="G7" s="157"/>
      <c r="H7" s="157"/>
      <c r="I7" s="157"/>
      <c r="J7" s="102">
        <f>669507.88+603.49+118.74</f>
        <v>670230.11</v>
      </c>
      <c r="K7" s="103"/>
      <c r="Y7" s="95"/>
    </row>
    <row r="8" spans="2:25" ht="28.5">
      <c r="B8" s="100" t="s">
        <v>50</v>
      </c>
      <c r="C8" s="7">
        <v>196.5</v>
      </c>
      <c r="D8" s="101" t="s">
        <v>2</v>
      </c>
      <c r="E8" s="8">
        <v>2740</v>
      </c>
      <c r="F8" s="150">
        <f aca="true" t="shared" si="1" ref="F8:F11">C8*E8/1000000</f>
        <v>0.53841</v>
      </c>
      <c r="G8" s="157"/>
      <c r="H8" s="157"/>
      <c r="I8" s="157"/>
      <c r="J8" s="102"/>
      <c r="K8" s="103"/>
      <c r="Y8" s="95"/>
    </row>
    <row r="9" spans="2:25" ht="14.25" customHeight="1">
      <c r="B9" s="100" t="s">
        <v>13</v>
      </c>
      <c r="C9" s="7">
        <v>1212</v>
      </c>
      <c r="D9" s="101" t="s">
        <v>2</v>
      </c>
      <c r="E9" s="8">
        <v>3230</v>
      </c>
      <c r="F9" s="150">
        <f t="shared" si="1"/>
        <v>3.91476</v>
      </c>
      <c r="G9" s="157">
        <f>SUM(F9*100/F13)</f>
        <v>33.749254819908884</v>
      </c>
      <c r="H9" s="157"/>
      <c r="I9" s="157"/>
      <c r="J9" s="102"/>
      <c r="K9" s="103"/>
      <c r="L9" s="104"/>
      <c r="M9" s="104"/>
      <c r="N9" s="104"/>
      <c r="Y9" s="95"/>
    </row>
    <row r="10" spans="2:25" ht="28.5">
      <c r="B10" s="100" t="s">
        <v>28</v>
      </c>
      <c r="C10" s="7">
        <v>0</v>
      </c>
      <c r="D10" s="101" t="s">
        <v>2</v>
      </c>
      <c r="E10" s="8">
        <v>2740</v>
      </c>
      <c r="F10" s="150">
        <f t="shared" si="1"/>
        <v>0</v>
      </c>
      <c r="G10" s="157"/>
      <c r="H10" s="157"/>
      <c r="I10" s="157"/>
      <c r="J10" s="102"/>
      <c r="K10" s="103"/>
      <c r="L10" s="104"/>
      <c r="M10" s="105"/>
      <c r="N10" s="104"/>
      <c r="Y10" s="95"/>
    </row>
    <row r="11" spans="2:25" ht="14.25">
      <c r="B11" s="100" t="s">
        <v>20</v>
      </c>
      <c r="C11" s="7">
        <v>0</v>
      </c>
      <c r="D11" s="101" t="s">
        <v>2</v>
      </c>
      <c r="E11" s="8">
        <v>1725</v>
      </c>
      <c r="F11" s="150">
        <f t="shared" si="1"/>
        <v>0</v>
      </c>
      <c r="G11" s="157"/>
      <c r="H11" s="157"/>
      <c r="I11" s="157"/>
      <c r="J11" s="106"/>
      <c r="K11" s="103"/>
      <c r="L11" s="104"/>
      <c r="M11" s="105"/>
      <c r="N11" s="104"/>
      <c r="Y11" s="95"/>
    </row>
    <row r="12" spans="2:25" ht="15" thickBot="1">
      <c r="B12" s="107" t="s">
        <v>39</v>
      </c>
      <c r="C12" s="9">
        <v>0</v>
      </c>
      <c r="D12" s="108" t="s">
        <v>2</v>
      </c>
      <c r="E12" s="10">
        <v>260</v>
      </c>
      <c r="F12" s="151">
        <f>C12*E12/1000000</f>
        <v>0</v>
      </c>
      <c r="G12" s="157"/>
      <c r="H12" s="157"/>
      <c r="I12" s="157"/>
      <c r="J12" s="106"/>
      <c r="K12" s="103"/>
      <c r="L12" s="104"/>
      <c r="M12" s="105"/>
      <c r="N12" s="104"/>
      <c r="Y12" s="95"/>
    </row>
    <row r="13" spans="1:24" s="99" customFormat="1" ht="20.25" customHeight="1" thickBot="1">
      <c r="A13" s="98"/>
      <c r="B13" s="98"/>
      <c r="C13" s="109"/>
      <c r="D13" s="98"/>
      <c r="E13" s="110" t="s">
        <v>5</v>
      </c>
      <c r="F13" s="111">
        <f>SUM(F5:F12)</f>
        <v>11.599544999999999</v>
      </c>
      <c r="G13" s="158"/>
      <c r="H13" s="158"/>
      <c r="I13" s="158"/>
      <c r="J13" s="112"/>
      <c r="K13" s="112" t="e">
        <f>#REF!+75</f>
        <v>#REF!</v>
      </c>
      <c r="L13" s="113"/>
      <c r="M13" s="114"/>
      <c r="N13" s="115"/>
      <c r="O13" s="98"/>
      <c r="P13" s="98"/>
      <c r="Q13" s="98"/>
      <c r="R13" s="98"/>
      <c r="S13" s="98"/>
      <c r="T13" s="98"/>
      <c r="U13" s="98"/>
      <c r="V13" s="98"/>
      <c r="W13" s="98"/>
      <c r="X13" s="98"/>
    </row>
    <row r="14" spans="2:25" ht="15.75" thickBot="1">
      <c r="B14" s="116"/>
      <c r="C14" s="117"/>
      <c r="D14" s="116"/>
      <c r="E14" s="118"/>
      <c r="F14" s="119"/>
      <c r="G14" s="119"/>
      <c r="H14" s="119"/>
      <c r="I14" s="119"/>
      <c r="J14" s="103"/>
      <c r="K14" s="103"/>
      <c r="L14" s="104"/>
      <c r="M14" s="104"/>
      <c r="N14" s="104"/>
      <c r="Y14" s="95"/>
    </row>
    <row r="15" spans="2:25" ht="18.75" customHeight="1" thickBot="1">
      <c r="B15" s="11" t="s">
        <v>7</v>
      </c>
      <c r="C15" s="12" t="s">
        <v>0</v>
      </c>
      <c r="D15" s="12" t="s">
        <v>1</v>
      </c>
      <c r="E15" s="13" t="s">
        <v>33</v>
      </c>
      <c r="F15" s="14" t="s">
        <v>41</v>
      </c>
      <c r="G15" s="159"/>
      <c r="H15" s="159"/>
      <c r="I15" s="159"/>
      <c r="L15" s="120"/>
      <c r="M15" s="121"/>
      <c r="N15" s="104"/>
      <c r="Y15" s="95"/>
    </row>
    <row r="16" spans="2:25" ht="19.5" customHeight="1">
      <c r="B16" s="122" t="s">
        <v>42</v>
      </c>
      <c r="C16" s="15">
        <v>0</v>
      </c>
      <c r="D16" s="123" t="s">
        <v>3</v>
      </c>
      <c r="E16" s="16">
        <v>649</v>
      </c>
      <c r="F16" s="17">
        <f>C16*E16/1000000</f>
        <v>0</v>
      </c>
      <c r="G16" s="160"/>
      <c r="H16" s="160"/>
      <c r="I16" s="160"/>
      <c r="L16" s="104"/>
      <c r="M16" s="105"/>
      <c r="N16" s="104"/>
      <c r="Y16" s="95"/>
    </row>
    <row r="17" spans="2:25" ht="16.5" customHeight="1">
      <c r="B17" s="124" t="str">
        <f>'[3]Brongegevens 2019'!B25</f>
        <v>Elektraverbruik - groene stroom</v>
      </c>
      <c r="C17" s="18">
        <v>0</v>
      </c>
      <c r="D17" s="125" t="s">
        <v>3</v>
      </c>
      <c r="E17" s="19">
        <v>0</v>
      </c>
      <c r="F17" s="20">
        <f aca="true" t="shared" si="2" ref="F17:F18">C17*E17/1000000</f>
        <v>0</v>
      </c>
      <c r="G17" s="160"/>
      <c r="H17" s="160"/>
      <c r="I17" s="160"/>
      <c r="L17" s="104"/>
      <c r="M17" s="105"/>
      <c r="N17" s="104"/>
      <c r="Y17" s="95"/>
    </row>
    <row r="18" spans="2:25" ht="18" customHeight="1" thickBot="1">
      <c r="B18" s="124" t="s">
        <v>38</v>
      </c>
      <c r="C18" s="18">
        <v>0</v>
      </c>
      <c r="D18" s="125" t="s">
        <v>4</v>
      </c>
      <c r="E18" s="19">
        <v>220</v>
      </c>
      <c r="F18" s="20">
        <f t="shared" si="2"/>
        <v>0</v>
      </c>
      <c r="G18" s="160"/>
      <c r="H18" s="160"/>
      <c r="I18" s="160"/>
      <c r="L18" s="104"/>
      <c r="M18" s="105"/>
      <c r="N18" s="104"/>
      <c r="Y18" s="95"/>
    </row>
    <row r="19" spans="1:24" s="99" customFormat="1" ht="20.25" customHeight="1" thickBot="1">
      <c r="A19" s="98"/>
      <c r="B19" s="152"/>
      <c r="C19" s="153"/>
      <c r="D19" s="154"/>
      <c r="E19" s="126" t="s">
        <v>14</v>
      </c>
      <c r="F19" s="21">
        <f>SUM(F16:F18)</f>
        <v>0</v>
      </c>
      <c r="G19" s="158"/>
      <c r="H19" s="158"/>
      <c r="I19" s="158"/>
      <c r="J19" s="98"/>
      <c r="K19" s="98"/>
      <c r="L19" s="115"/>
      <c r="M19" s="115"/>
      <c r="N19" s="115"/>
      <c r="O19" s="98"/>
      <c r="P19" s="98"/>
      <c r="Q19" s="98"/>
      <c r="R19" s="98"/>
      <c r="S19" s="98"/>
      <c r="T19" s="98"/>
      <c r="U19" s="98"/>
      <c r="V19" s="98"/>
      <c r="W19" s="98"/>
      <c r="X19" s="98"/>
    </row>
    <row r="20" spans="1:24" s="99" customFormat="1" ht="20.25" customHeight="1" thickBot="1">
      <c r="A20" s="98"/>
      <c r="B20" s="98"/>
      <c r="C20" s="109"/>
      <c r="D20" s="127"/>
      <c r="E20" s="128"/>
      <c r="F20" s="22"/>
      <c r="G20" s="22"/>
      <c r="H20" s="22"/>
      <c r="I20" s="22"/>
      <c r="J20" s="127"/>
      <c r="K20" s="98"/>
      <c r="L20" s="115"/>
      <c r="M20" s="115"/>
      <c r="N20" s="115"/>
      <c r="O20" s="98"/>
      <c r="P20" s="98"/>
      <c r="Q20" s="98"/>
      <c r="R20" s="98"/>
      <c r="S20" s="98"/>
      <c r="T20" s="98"/>
      <c r="U20" s="98"/>
      <c r="V20" s="98"/>
      <c r="W20" s="98"/>
      <c r="X20" s="98"/>
    </row>
    <row r="21" spans="2:25" ht="15.75" thickBot="1">
      <c r="B21" s="23" t="s">
        <v>10</v>
      </c>
      <c r="C21" s="24"/>
      <c r="D21" s="24"/>
      <c r="E21" s="24"/>
      <c r="F21" s="25">
        <f>F13+F19</f>
        <v>11.599544999999999</v>
      </c>
      <c r="G21" s="161"/>
      <c r="H21" s="161"/>
      <c r="I21" s="161"/>
      <c r="L21" s="104"/>
      <c r="M21" s="104"/>
      <c r="N21" s="104"/>
      <c r="Y21" s="95"/>
    </row>
    <row r="22" spans="2:9" ht="15">
      <c r="B22" s="116"/>
      <c r="C22" s="116"/>
      <c r="D22" s="116"/>
      <c r="E22" s="116"/>
      <c r="F22" s="116"/>
      <c r="G22" s="116"/>
      <c r="H22" s="116"/>
      <c r="I22" s="116"/>
    </row>
    <row r="23" spans="2:10" ht="14.25">
      <c r="B23" s="129" t="s">
        <v>43</v>
      </c>
      <c r="C23" s="130"/>
      <c r="D23" s="130"/>
      <c r="E23" s="130"/>
      <c r="F23" s="130"/>
      <c r="G23" s="130"/>
      <c r="H23" s="130"/>
      <c r="I23" s="130"/>
      <c r="J23" s="131"/>
    </row>
    <row r="24" spans="2:10" ht="12.75">
      <c r="B24" s="129"/>
      <c r="C24" s="130"/>
      <c r="D24" s="130"/>
      <c r="E24" s="130"/>
      <c r="F24" s="130"/>
      <c r="G24" s="130"/>
      <c r="H24" s="130"/>
      <c r="I24" s="130"/>
      <c r="J24" s="131"/>
    </row>
    <row r="25" ht="15" thickBot="1"/>
    <row r="26" spans="2:10" ht="17.25" customHeight="1" thickBot="1">
      <c r="B26" s="29" t="s">
        <v>11</v>
      </c>
      <c r="C26" s="30"/>
      <c r="J26" s="132"/>
    </row>
    <row r="27" spans="2:3" ht="12.75">
      <c r="B27" s="133" t="s">
        <v>8</v>
      </c>
      <c r="C27" s="146">
        <f>F5</f>
        <v>0</v>
      </c>
    </row>
    <row r="28" spans="2:3" ht="12.75">
      <c r="B28" s="133" t="s">
        <v>17</v>
      </c>
      <c r="C28" s="146">
        <f>F6+F7+F12</f>
        <v>7.146375</v>
      </c>
    </row>
    <row r="29" spans="2:3" ht="15" thickBot="1">
      <c r="B29" s="133" t="s">
        <v>15</v>
      </c>
      <c r="C29" s="146">
        <f>F9+F10+F11+F12+F8</f>
        <v>4.45317</v>
      </c>
    </row>
    <row r="30" spans="2:3" ht="17.25" customHeight="1" thickBot="1">
      <c r="B30" s="29" t="s">
        <v>12</v>
      </c>
      <c r="C30" s="145"/>
    </row>
    <row r="31" spans="2:3" ht="12.75">
      <c r="B31" s="133" t="s">
        <v>9</v>
      </c>
      <c r="C31" s="146">
        <f>F16</f>
        <v>0</v>
      </c>
    </row>
    <row r="32" spans="2:3" ht="15" thickBot="1">
      <c r="B32" s="133" t="s">
        <v>16</v>
      </c>
      <c r="C32" s="148">
        <f>F18</f>
        <v>0</v>
      </c>
    </row>
    <row r="33" spans="2:3" ht="15.75" thickBot="1">
      <c r="B33" s="29" t="s">
        <v>10</v>
      </c>
      <c r="C33" s="147">
        <f>SUM(C27:C32)</f>
        <v>11.599544999999999</v>
      </c>
    </row>
  </sheetData>
  <mergeCells count="1">
    <mergeCell ref="B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 topLeftCell="A1">
      <selection activeCell="B10" sqref="B10"/>
    </sheetView>
  </sheetViews>
  <sheetFormatPr defaultColWidth="8.8515625" defaultRowHeight="12.75"/>
  <cols>
    <col min="1" max="1" width="8.8515625" style="134" customWidth="1"/>
    <col min="2" max="2" width="35.421875" style="134" customWidth="1"/>
    <col min="3" max="3" width="16.421875" style="134" customWidth="1"/>
    <col min="4" max="4" width="11.421875" style="134" customWidth="1"/>
    <col min="5" max="5" width="15.140625" style="138" customWidth="1"/>
    <col min="6" max="6" width="78.421875" style="134" customWidth="1"/>
    <col min="7" max="7" width="14.8515625" style="134" customWidth="1"/>
    <col min="8" max="8" width="9.140625" style="134" customWidth="1"/>
    <col min="9" max="9" width="34.421875" style="134" customWidth="1"/>
    <col min="10" max="10" width="10.421875" style="134" customWidth="1"/>
    <col min="11" max="11" width="8.8515625" style="134" customWidth="1"/>
    <col min="12" max="12" width="17.140625" style="134" customWidth="1"/>
    <col min="13" max="13" width="52.140625" style="134" customWidth="1"/>
    <col min="14" max="14" width="8.8515625" style="134" customWidth="1"/>
    <col min="15" max="16384" width="8.8515625" style="135" customWidth="1"/>
  </cols>
  <sheetData>
    <row r="1" spans="5:17" ht="47.25" customHeight="1">
      <c r="E1" s="134"/>
      <c r="O1" s="134"/>
      <c r="P1" s="134"/>
      <c r="Q1" s="134"/>
    </row>
    <row r="2" spans="1:10" s="137" customFormat="1" ht="50.25" customHeight="1">
      <c r="A2" s="134"/>
      <c r="B2" s="136"/>
      <c r="C2" s="136"/>
      <c r="D2" s="136"/>
      <c r="E2" s="136"/>
      <c r="F2" s="136"/>
      <c r="G2" s="136"/>
      <c r="H2" s="136"/>
      <c r="I2" s="136"/>
      <c r="J2" s="136"/>
    </row>
    <row r="3" spans="5:14" ht="12.75">
      <c r="E3" s="134"/>
      <c r="J3" s="135"/>
      <c r="K3" s="135"/>
      <c r="L3" s="135"/>
      <c r="M3" s="135"/>
      <c r="N3" s="135"/>
    </row>
    <row r="4" spans="1:2" s="134" customFormat="1" ht="12.75">
      <c r="A4" s="139"/>
      <c r="B4" s="134" t="s">
        <v>56</v>
      </c>
    </row>
    <row r="5" spans="2:14" ht="12.75">
      <c r="B5" s="134" t="s">
        <v>53</v>
      </c>
      <c r="E5" s="134"/>
      <c r="J5" s="135"/>
      <c r="K5" s="135"/>
      <c r="L5" s="135"/>
      <c r="M5" s="135"/>
      <c r="N5" s="135"/>
    </row>
    <row r="6" spans="5:14" ht="12.75">
      <c r="E6" s="134"/>
      <c r="J6" s="135"/>
      <c r="K6" s="135"/>
      <c r="L6" s="135"/>
      <c r="M6" s="135"/>
      <c r="N6" s="135"/>
    </row>
    <row r="7" spans="5:14" ht="12.75">
      <c r="E7" s="134"/>
      <c r="J7" s="135"/>
      <c r="K7" s="135"/>
      <c r="L7" s="135"/>
      <c r="M7" s="135"/>
      <c r="N7" s="135"/>
    </row>
    <row r="8" spans="1:9" s="142" customFormat="1" ht="12.75">
      <c r="A8" s="141"/>
      <c r="B8" s="141"/>
      <c r="C8" s="141"/>
      <c r="D8" s="141"/>
      <c r="E8" s="141"/>
      <c r="F8" s="141"/>
      <c r="G8" s="141"/>
      <c r="H8" s="141"/>
      <c r="I8" s="141"/>
    </row>
    <row r="9" s="134" customFormat="1" ht="12.75"/>
    <row r="10" spans="5:14" ht="12.75">
      <c r="E10" s="134"/>
      <c r="J10" s="135"/>
      <c r="K10" s="135"/>
      <c r="L10" s="135"/>
      <c r="M10" s="135"/>
      <c r="N10" s="135"/>
    </row>
    <row r="11" spans="5:14" ht="12.75">
      <c r="E11" s="134"/>
      <c r="J11" s="135"/>
      <c r="K11" s="135"/>
      <c r="L11" s="135"/>
      <c r="M11" s="135"/>
      <c r="N11" s="135"/>
    </row>
    <row r="12" spans="5:14" ht="12.75">
      <c r="E12" s="134"/>
      <c r="J12" s="135"/>
      <c r="K12" s="135"/>
      <c r="L12" s="135"/>
      <c r="M12" s="135"/>
      <c r="N12" s="135"/>
    </row>
    <row r="13" spans="5:14" ht="12.75">
      <c r="E13" s="134"/>
      <c r="J13" s="135"/>
      <c r="K13" s="135"/>
      <c r="L13" s="135"/>
      <c r="M13" s="135"/>
      <c r="N13" s="135"/>
    </row>
    <row r="14" spans="5:14" ht="12.75">
      <c r="E14" s="134"/>
      <c r="J14" s="135"/>
      <c r="K14" s="135"/>
      <c r="L14" s="135"/>
      <c r="M14" s="135"/>
      <c r="N14" s="135"/>
    </row>
    <row r="15" s="134" customFormat="1" ht="12.75"/>
    <row r="16" spans="5:14" ht="12.75">
      <c r="E16" s="134"/>
      <c r="J16" s="135"/>
      <c r="K16" s="135"/>
      <c r="L16" s="135"/>
      <c r="M16" s="135"/>
      <c r="N16" s="135"/>
    </row>
    <row r="17" spans="5:14" ht="12.75">
      <c r="E17" s="134"/>
      <c r="J17" s="135"/>
      <c r="K17" s="135"/>
      <c r="L17" s="135"/>
      <c r="M17" s="135"/>
      <c r="N17" s="135"/>
    </row>
    <row r="18" spans="5:14" ht="12.75">
      <c r="E18" s="134"/>
      <c r="J18" s="135"/>
      <c r="K18" s="135"/>
      <c r="L18" s="135"/>
      <c r="M18" s="135"/>
      <c r="N18" s="135"/>
    </row>
    <row r="19" spans="5:14" ht="12.75">
      <c r="E19" s="134"/>
      <c r="J19" s="135"/>
      <c r="K19" s="135"/>
      <c r="L19" s="135"/>
      <c r="M19" s="135"/>
      <c r="N19" s="135"/>
    </row>
    <row r="20" spans="5:14" ht="12.75">
      <c r="E20" s="134"/>
      <c r="J20" s="135"/>
      <c r="K20" s="135"/>
      <c r="L20" s="135"/>
      <c r="M20" s="135"/>
      <c r="N20" s="135"/>
    </row>
    <row r="21" spans="5:14" ht="21.75" customHeight="1">
      <c r="E21" s="134"/>
      <c r="J21" s="135"/>
      <c r="K21" s="135"/>
      <c r="L21" s="135"/>
      <c r="M21" s="135"/>
      <c r="N21" s="135"/>
    </row>
    <row r="22" spans="1:10" s="137" customFormat="1" ht="33.75" customHeight="1">
      <c r="A22" s="134"/>
      <c r="B22" s="136"/>
      <c r="C22" s="136"/>
      <c r="D22" s="136"/>
      <c r="E22" s="136"/>
      <c r="F22" s="136"/>
      <c r="G22" s="136"/>
      <c r="H22" s="136"/>
      <c r="I22" s="136"/>
      <c r="J22" s="136"/>
    </row>
    <row r="23" spans="5:14" ht="12.75">
      <c r="E23" s="134"/>
      <c r="J23" s="135"/>
      <c r="K23" s="135"/>
      <c r="L23" s="135"/>
      <c r="M23" s="135"/>
      <c r="N23" s="135"/>
    </row>
    <row r="24" spans="1:9" s="142" customFormat="1" ht="12.75">
      <c r="A24" s="141"/>
      <c r="B24" s="141"/>
      <c r="C24" s="141"/>
      <c r="D24" s="141"/>
      <c r="E24" s="141"/>
      <c r="F24" s="141"/>
      <c r="G24" s="141"/>
      <c r="H24" s="141"/>
      <c r="I24" s="141"/>
    </row>
    <row r="25" s="134" customFormat="1" ht="12.75"/>
    <row r="26" spans="5:14" ht="12.75">
      <c r="E26" s="134"/>
      <c r="J26" s="135"/>
      <c r="K26" s="135"/>
      <c r="L26" s="135"/>
      <c r="M26" s="135"/>
      <c r="N26" s="135"/>
    </row>
    <row r="27" spans="5:14" ht="12.75">
      <c r="E27" s="134"/>
      <c r="J27" s="135"/>
      <c r="K27" s="135"/>
      <c r="L27" s="135"/>
      <c r="M27" s="135"/>
      <c r="N27" s="135"/>
    </row>
    <row r="28" spans="5:14" ht="12.75">
      <c r="E28" s="134"/>
      <c r="J28" s="135"/>
      <c r="K28" s="135"/>
      <c r="L28" s="135"/>
      <c r="M28" s="135"/>
      <c r="N28" s="135"/>
    </row>
    <row r="29" spans="2:6" ht="12.75">
      <c r="B29" s="135"/>
      <c r="C29" s="135"/>
      <c r="D29" s="135"/>
      <c r="E29" s="143"/>
      <c r="F29" s="135"/>
    </row>
    <row r="31" spans="2:6" ht="12.75">
      <c r="B31" s="135"/>
      <c r="C31" s="135"/>
      <c r="D31" s="135"/>
      <c r="E31" s="143"/>
      <c r="F31" s="13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zoomScalePageLayoutView="80" workbookViewId="0" topLeftCell="A1">
      <selection activeCell="F9" sqref="F9"/>
    </sheetView>
  </sheetViews>
  <sheetFormatPr defaultColWidth="8.8515625" defaultRowHeight="12.75"/>
  <cols>
    <col min="1" max="1" width="8.8515625" style="94" customWidth="1"/>
    <col min="2" max="2" width="54.421875" style="94" customWidth="1"/>
    <col min="3" max="3" width="17.421875" style="94" bestFit="1" customWidth="1"/>
    <col min="4" max="4" width="14.00390625" style="94" bestFit="1" customWidth="1"/>
    <col min="5" max="5" width="22.421875" style="94" bestFit="1" customWidth="1"/>
    <col min="6" max="7" width="13.421875" style="94" bestFit="1" customWidth="1"/>
    <col min="8" max="8" width="8.00390625" style="94" bestFit="1" customWidth="1"/>
    <col min="9" max="9" width="19.421875" style="94" customWidth="1"/>
    <col min="10" max="10" width="31.421875" style="94" customWidth="1"/>
    <col min="11" max="11" width="17.8515625" style="94" customWidth="1"/>
    <col min="12" max="22" width="8.8515625" style="94" customWidth="1"/>
    <col min="23" max="16384" width="8.8515625" style="95" customWidth="1"/>
  </cols>
  <sheetData>
    <row r="1" ht="47.25" customHeight="1"/>
    <row r="2" spans="1:15" s="97" customFormat="1" ht="47.25" customHeight="1">
      <c r="A2" s="94"/>
      <c r="B2" s="162" t="s">
        <v>55</v>
      </c>
      <c r="C2" s="162"/>
      <c r="D2" s="162"/>
      <c r="E2" s="162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ht="15" thickBot="1"/>
    <row r="4" spans="1:21" s="99" customFormat="1" ht="18.75" thickBot="1">
      <c r="A4" s="98"/>
      <c r="B4" s="26" t="s">
        <v>6</v>
      </c>
      <c r="C4" s="27" t="s">
        <v>0</v>
      </c>
      <c r="D4" s="27" t="s">
        <v>1</v>
      </c>
      <c r="E4" s="27" t="s">
        <v>33</v>
      </c>
      <c r="F4" s="28" t="s">
        <v>41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s="99" customFormat="1" ht="17.25" customHeight="1">
      <c r="A5" s="98"/>
      <c r="B5" s="3" t="s">
        <v>8</v>
      </c>
      <c r="C5" s="4">
        <v>0</v>
      </c>
      <c r="D5" s="5" t="s">
        <v>37</v>
      </c>
      <c r="E5" s="6">
        <v>1890</v>
      </c>
      <c r="F5" s="149">
        <f>C5*E5/1000000</f>
        <v>0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2:22" ht="14.25">
      <c r="B6" s="100" t="s">
        <v>18</v>
      </c>
      <c r="C6" s="7">
        <v>1659.5</v>
      </c>
      <c r="D6" s="101" t="s">
        <v>2</v>
      </c>
      <c r="E6" s="8">
        <v>3230</v>
      </c>
      <c r="F6" s="150">
        <f aca="true" t="shared" si="0" ref="F6">C6*E6/1000000</f>
        <v>5.360185</v>
      </c>
      <c r="G6" s="102">
        <f>974278.47+2682.32+3546.9</f>
        <v>980507.69</v>
      </c>
      <c r="H6" s="103"/>
      <c r="V6" s="95"/>
    </row>
    <row r="7" spans="2:22" ht="14.25">
      <c r="B7" s="100" t="s">
        <v>19</v>
      </c>
      <c r="C7" s="7">
        <v>0</v>
      </c>
      <c r="D7" s="101" t="s">
        <v>2</v>
      </c>
      <c r="E7" s="8">
        <v>2740</v>
      </c>
      <c r="F7" s="150">
        <f>C7*E7/1000000</f>
        <v>0</v>
      </c>
      <c r="G7" s="102">
        <f>669507.88+603.49+118.74</f>
        <v>670230.11</v>
      </c>
      <c r="H7" s="103"/>
      <c r="V7" s="95"/>
    </row>
    <row r="8" spans="2:22" ht="14.25">
      <c r="B8" s="100" t="s">
        <v>50</v>
      </c>
      <c r="C8" s="7">
        <v>131</v>
      </c>
      <c r="D8" s="101" t="s">
        <v>2</v>
      </c>
      <c r="E8" s="8">
        <v>2740</v>
      </c>
      <c r="F8" s="150">
        <f aca="true" t="shared" si="1" ref="F8:F11">C8*E8/1000000</f>
        <v>0.35894</v>
      </c>
      <c r="G8" s="102"/>
      <c r="H8" s="103"/>
      <c r="V8" s="95"/>
    </row>
    <row r="9" spans="2:22" ht="14.25" customHeight="1">
      <c r="B9" s="100" t="s">
        <v>13</v>
      </c>
      <c r="C9" s="7">
        <v>819</v>
      </c>
      <c r="D9" s="101" t="s">
        <v>2</v>
      </c>
      <c r="E9" s="8">
        <v>3230</v>
      </c>
      <c r="F9" s="150">
        <f t="shared" si="1"/>
        <v>2.64537</v>
      </c>
      <c r="G9" s="102"/>
      <c r="H9" s="103"/>
      <c r="I9" s="104"/>
      <c r="J9" s="104"/>
      <c r="K9" s="104"/>
      <c r="V9" s="95"/>
    </row>
    <row r="10" spans="2:22" ht="14.25">
      <c r="B10" s="100" t="s">
        <v>28</v>
      </c>
      <c r="C10" s="7">
        <v>0</v>
      </c>
      <c r="D10" s="101" t="s">
        <v>2</v>
      </c>
      <c r="E10" s="8">
        <v>2740</v>
      </c>
      <c r="F10" s="150">
        <f t="shared" si="1"/>
        <v>0</v>
      </c>
      <c r="G10" s="102"/>
      <c r="H10" s="103"/>
      <c r="I10" s="104"/>
      <c r="J10" s="105"/>
      <c r="K10" s="104"/>
      <c r="V10" s="95"/>
    </row>
    <row r="11" spans="2:22" ht="14.25">
      <c r="B11" s="100" t="s">
        <v>20</v>
      </c>
      <c r="C11" s="7">
        <v>0</v>
      </c>
      <c r="D11" s="101" t="s">
        <v>2</v>
      </c>
      <c r="E11" s="8">
        <v>1725</v>
      </c>
      <c r="F11" s="150">
        <f t="shared" si="1"/>
        <v>0</v>
      </c>
      <c r="G11" s="106"/>
      <c r="H11" s="103"/>
      <c r="I11" s="104"/>
      <c r="J11" s="105"/>
      <c r="K11" s="104"/>
      <c r="V11" s="95"/>
    </row>
    <row r="12" spans="2:22" ht="15" thickBot="1">
      <c r="B12" s="107" t="s">
        <v>39</v>
      </c>
      <c r="C12" s="9">
        <v>0</v>
      </c>
      <c r="D12" s="108" t="s">
        <v>2</v>
      </c>
      <c r="E12" s="10">
        <v>260</v>
      </c>
      <c r="F12" s="151">
        <f>C12*E12/1000000</f>
        <v>0</v>
      </c>
      <c r="G12" s="106"/>
      <c r="H12" s="103"/>
      <c r="I12" s="104"/>
      <c r="J12" s="105"/>
      <c r="K12" s="104"/>
      <c r="V12" s="95"/>
    </row>
    <row r="13" spans="1:21" s="99" customFormat="1" ht="20.25" customHeight="1" thickBot="1">
      <c r="A13" s="98"/>
      <c r="B13" s="98"/>
      <c r="C13" s="109"/>
      <c r="D13" s="98"/>
      <c r="E13" s="110" t="s">
        <v>5</v>
      </c>
      <c r="F13" s="111">
        <f>SUM(F5:F12)</f>
        <v>8.364495</v>
      </c>
      <c r="G13" s="112"/>
      <c r="H13" s="112" t="e">
        <f>#REF!+75</f>
        <v>#REF!</v>
      </c>
      <c r="I13" s="113"/>
      <c r="J13" s="114"/>
      <c r="K13" s="115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2:22" ht="15.75" thickBot="1">
      <c r="B14" s="116"/>
      <c r="C14" s="117"/>
      <c r="D14" s="116"/>
      <c r="E14" s="118"/>
      <c r="F14" s="119"/>
      <c r="G14" s="103"/>
      <c r="H14" s="103"/>
      <c r="I14" s="104"/>
      <c r="J14" s="104"/>
      <c r="K14" s="104"/>
      <c r="V14" s="95"/>
    </row>
    <row r="15" spans="2:22" ht="18.75" customHeight="1" thickBot="1">
      <c r="B15" s="11" t="s">
        <v>7</v>
      </c>
      <c r="C15" s="12" t="s">
        <v>0</v>
      </c>
      <c r="D15" s="12" t="s">
        <v>1</v>
      </c>
      <c r="E15" s="13" t="s">
        <v>33</v>
      </c>
      <c r="F15" s="14" t="s">
        <v>41</v>
      </c>
      <c r="I15" s="120"/>
      <c r="J15" s="121"/>
      <c r="K15" s="104"/>
      <c r="V15" s="95"/>
    </row>
    <row r="16" spans="2:22" ht="19.5" customHeight="1">
      <c r="B16" s="122" t="s">
        <v>42</v>
      </c>
      <c r="C16" s="15">
        <v>0</v>
      </c>
      <c r="D16" s="123" t="s">
        <v>3</v>
      </c>
      <c r="E16" s="16">
        <v>649</v>
      </c>
      <c r="F16" s="17">
        <f>C16*E16/1000000</f>
        <v>0</v>
      </c>
      <c r="I16" s="104"/>
      <c r="J16" s="105"/>
      <c r="K16" s="104"/>
      <c r="V16" s="95"/>
    </row>
    <row r="17" spans="2:22" ht="16.5" customHeight="1">
      <c r="B17" s="124" t="str">
        <f>'[3]Brongegevens 2019'!B25</f>
        <v>Elektraverbruik - groene stroom</v>
      </c>
      <c r="C17" s="18">
        <v>0</v>
      </c>
      <c r="D17" s="125" t="s">
        <v>3</v>
      </c>
      <c r="E17" s="19">
        <v>0</v>
      </c>
      <c r="F17" s="20">
        <f aca="true" t="shared" si="2" ref="F17:F18">C17*E17/1000000</f>
        <v>0</v>
      </c>
      <c r="I17" s="104"/>
      <c r="J17" s="105"/>
      <c r="K17" s="104"/>
      <c r="V17" s="95"/>
    </row>
    <row r="18" spans="2:22" ht="18" customHeight="1" thickBot="1">
      <c r="B18" s="124" t="s">
        <v>38</v>
      </c>
      <c r="C18" s="18">
        <v>0</v>
      </c>
      <c r="D18" s="125" t="s">
        <v>4</v>
      </c>
      <c r="E18" s="19">
        <v>220</v>
      </c>
      <c r="F18" s="20">
        <f t="shared" si="2"/>
        <v>0</v>
      </c>
      <c r="I18" s="104"/>
      <c r="J18" s="105"/>
      <c r="K18" s="104"/>
      <c r="V18" s="95"/>
    </row>
    <row r="19" spans="1:21" s="99" customFormat="1" ht="20.25" customHeight="1" thickBot="1">
      <c r="A19" s="98"/>
      <c r="B19" s="152"/>
      <c r="C19" s="153"/>
      <c r="D19" s="154"/>
      <c r="E19" s="126" t="s">
        <v>14</v>
      </c>
      <c r="F19" s="21">
        <f>SUM(F16:F18)</f>
        <v>0</v>
      </c>
      <c r="G19" s="98"/>
      <c r="H19" s="98"/>
      <c r="I19" s="115"/>
      <c r="J19" s="115"/>
      <c r="K19" s="115"/>
      <c r="L19" s="98"/>
      <c r="M19" s="98"/>
      <c r="N19" s="98"/>
      <c r="O19" s="98"/>
      <c r="P19" s="98"/>
      <c r="Q19" s="98"/>
      <c r="R19" s="98"/>
      <c r="S19" s="98"/>
      <c r="T19" s="98"/>
      <c r="U19" s="98"/>
    </row>
    <row r="20" spans="1:21" s="99" customFormat="1" ht="20.25" customHeight="1" thickBot="1">
      <c r="A20" s="98"/>
      <c r="B20" s="98"/>
      <c r="C20" s="109"/>
      <c r="D20" s="127"/>
      <c r="E20" s="128"/>
      <c r="F20" s="22"/>
      <c r="G20" s="127"/>
      <c r="H20" s="98"/>
      <c r="I20" s="115"/>
      <c r="J20" s="115"/>
      <c r="K20" s="115"/>
      <c r="L20" s="98"/>
      <c r="M20" s="98"/>
      <c r="N20" s="98"/>
      <c r="O20" s="98"/>
      <c r="P20" s="98"/>
      <c r="Q20" s="98"/>
      <c r="R20" s="98"/>
      <c r="S20" s="98"/>
      <c r="T20" s="98"/>
      <c r="U20" s="98"/>
    </row>
    <row r="21" spans="2:22" ht="15.75" thickBot="1">
      <c r="B21" s="23" t="s">
        <v>10</v>
      </c>
      <c r="C21" s="24"/>
      <c r="D21" s="24"/>
      <c r="E21" s="24"/>
      <c r="F21" s="25">
        <f>F13+F19</f>
        <v>8.364495</v>
      </c>
      <c r="I21" s="104"/>
      <c r="J21" s="104"/>
      <c r="K21" s="104"/>
      <c r="V21" s="95"/>
    </row>
    <row r="22" spans="2:6" ht="15">
      <c r="B22" s="116"/>
      <c r="C22" s="116"/>
      <c r="D22" s="116"/>
      <c r="E22" s="116"/>
      <c r="F22" s="116"/>
    </row>
    <row r="23" spans="2:7" ht="14.25">
      <c r="B23" s="129" t="s">
        <v>43</v>
      </c>
      <c r="C23" s="130"/>
      <c r="D23" s="130"/>
      <c r="E23" s="130"/>
      <c r="F23" s="130"/>
      <c r="G23" s="131"/>
    </row>
    <row r="24" spans="2:7" ht="14.25">
      <c r="B24" s="129"/>
      <c r="C24" s="130"/>
      <c r="D24" s="130"/>
      <c r="E24" s="130"/>
      <c r="F24" s="130"/>
      <c r="G24" s="131"/>
    </row>
    <row r="25" ht="15" thickBot="1"/>
    <row r="26" spans="2:7" ht="17.25" customHeight="1" thickBot="1">
      <c r="B26" s="29" t="s">
        <v>11</v>
      </c>
      <c r="C26" s="30"/>
      <c r="G26" s="132"/>
    </row>
    <row r="27" spans="2:3" ht="12.75">
      <c r="B27" s="133" t="s">
        <v>8</v>
      </c>
      <c r="C27" s="146">
        <f>F5</f>
        <v>0</v>
      </c>
    </row>
    <row r="28" spans="2:3" ht="12.75">
      <c r="B28" s="133" t="s">
        <v>17</v>
      </c>
      <c r="C28" s="146">
        <f>F6+F7+F12</f>
        <v>5.360185</v>
      </c>
    </row>
    <row r="29" spans="2:3" ht="15" thickBot="1">
      <c r="B29" s="133" t="s">
        <v>15</v>
      </c>
      <c r="C29" s="146">
        <f>F9+F10+F11+F12+F8</f>
        <v>3.0043100000000003</v>
      </c>
    </row>
    <row r="30" spans="2:3" ht="17.25" customHeight="1" thickBot="1">
      <c r="B30" s="29" t="s">
        <v>12</v>
      </c>
      <c r="C30" s="145"/>
    </row>
    <row r="31" spans="2:3" ht="12.75">
      <c r="B31" s="133" t="s">
        <v>9</v>
      </c>
      <c r="C31" s="146">
        <f>F16</f>
        <v>0</v>
      </c>
    </row>
    <row r="32" spans="2:3" ht="15" thickBot="1">
      <c r="B32" s="133" t="s">
        <v>16</v>
      </c>
      <c r="C32" s="148">
        <f>F18</f>
        <v>0</v>
      </c>
    </row>
    <row r="33" spans="2:3" ht="15.75" thickBot="1">
      <c r="B33" s="29" t="s">
        <v>10</v>
      </c>
      <c r="C33" s="147">
        <f>SUM(C27:C32)</f>
        <v>8.364495000000002</v>
      </c>
    </row>
  </sheetData>
  <mergeCells count="1">
    <mergeCell ref="B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 topLeftCell="A1">
      <selection activeCell="B17" sqref="B17"/>
    </sheetView>
  </sheetViews>
  <sheetFormatPr defaultColWidth="8.8515625" defaultRowHeight="12.75"/>
  <cols>
    <col min="1" max="1" width="8.8515625" style="134" customWidth="1"/>
    <col min="2" max="2" width="35.421875" style="134" customWidth="1"/>
    <col min="3" max="3" width="16.421875" style="134" customWidth="1"/>
    <col min="4" max="4" width="11.421875" style="134" customWidth="1"/>
    <col min="5" max="5" width="15.140625" style="138" customWidth="1"/>
    <col min="6" max="6" width="78.421875" style="134" customWidth="1"/>
    <col min="7" max="7" width="14.8515625" style="134" customWidth="1"/>
    <col min="8" max="8" width="9.140625" style="134" customWidth="1"/>
    <col min="9" max="9" width="34.421875" style="134" customWidth="1"/>
    <col min="10" max="10" width="10.421875" style="134" customWidth="1"/>
    <col min="11" max="11" width="8.8515625" style="134" customWidth="1"/>
    <col min="12" max="12" width="17.140625" style="134" customWidth="1"/>
    <col min="13" max="13" width="52.140625" style="134" customWidth="1"/>
    <col min="14" max="14" width="8.8515625" style="134" customWidth="1"/>
    <col min="15" max="16384" width="8.8515625" style="135" customWidth="1"/>
  </cols>
  <sheetData>
    <row r="1" spans="5:17" ht="47.25" customHeight="1">
      <c r="E1" s="134"/>
      <c r="O1" s="134"/>
      <c r="P1" s="134"/>
      <c r="Q1" s="134"/>
    </row>
    <row r="2" spans="1:10" s="137" customFormat="1" ht="50.25" customHeight="1">
      <c r="A2" s="134"/>
      <c r="B2" s="136"/>
      <c r="C2" s="136"/>
      <c r="D2" s="136"/>
      <c r="E2" s="136"/>
      <c r="F2" s="136"/>
      <c r="G2" s="136"/>
      <c r="H2" s="136"/>
      <c r="I2" s="136"/>
      <c r="J2" s="136"/>
    </row>
    <row r="3" spans="5:14" ht="12.75">
      <c r="E3" s="134"/>
      <c r="J3" s="135"/>
      <c r="K3" s="135"/>
      <c r="L3" s="135"/>
      <c r="M3" s="135"/>
      <c r="N3" s="135"/>
    </row>
    <row r="4" s="134" customFormat="1" ht="12.75">
      <c r="A4" s="139"/>
    </row>
    <row r="5" spans="2:14" ht="12.75">
      <c r="B5" s="134" t="s">
        <v>54</v>
      </c>
      <c r="E5" s="134"/>
      <c r="J5" s="135"/>
      <c r="K5" s="135"/>
      <c r="L5" s="135"/>
      <c r="M5" s="135"/>
      <c r="N5" s="135"/>
    </row>
    <row r="6" spans="2:14" ht="12.75">
      <c r="B6" s="134" t="s">
        <v>57</v>
      </c>
      <c r="E6" s="134"/>
      <c r="J6" s="135"/>
      <c r="K6" s="135"/>
      <c r="L6" s="135"/>
      <c r="M6" s="135"/>
      <c r="N6" s="135"/>
    </row>
    <row r="7" spans="5:14" ht="12.75">
      <c r="E7" s="134"/>
      <c r="J7" s="135"/>
      <c r="K7" s="135"/>
      <c r="L7" s="135"/>
      <c r="M7" s="135"/>
      <c r="N7" s="135"/>
    </row>
    <row r="8" spans="1:9" s="142" customFormat="1" ht="12.75">
      <c r="A8" s="141"/>
      <c r="B8" s="141"/>
      <c r="C8" s="141"/>
      <c r="D8" s="141"/>
      <c r="E8" s="141"/>
      <c r="F8" s="141"/>
      <c r="G8" s="141"/>
      <c r="H8" s="141"/>
      <c r="I8" s="141"/>
    </row>
    <row r="9" s="134" customFormat="1" ht="12.75"/>
    <row r="10" spans="5:14" ht="12.75">
      <c r="E10" s="134"/>
      <c r="J10" s="135"/>
      <c r="K10" s="135"/>
      <c r="L10" s="135"/>
      <c r="M10" s="135"/>
      <c r="N10" s="135"/>
    </row>
    <row r="11" spans="5:14" ht="12.75">
      <c r="E11" s="134"/>
      <c r="J11" s="135"/>
      <c r="K11" s="135"/>
      <c r="L11" s="135"/>
      <c r="M11" s="135"/>
      <c r="N11" s="135"/>
    </row>
    <row r="12" spans="5:14" ht="12.75">
      <c r="E12" s="134"/>
      <c r="J12" s="135"/>
      <c r="K12" s="135"/>
      <c r="L12" s="135"/>
      <c r="M12" s="135"/>
      <c r="N12" s="135"/>
    </row>
    <row r="13" spans="5:14" ht="12.75">
      <c r="E13" s="134"/>
      <c r="J13" s="135"/>
      <c r="K13" s="135"/>
      <c r="L13" s="135"/>
      <c r="M13" s="135"/>
      <c r="N13" s="135"/>
    </row>
    <row r="14" spans="5:14" ht="12.75">
      <c r="E14" s="134"/>
      <c r="J14" s="135"/>
      <c r="K14" s="135"/>
      <c r="L14" s="135"/>
      <c r="M14" s="135"/>
      <c r="N14" s="135"/>
    </row>
    <row r="15" s="134" customFormat="1" ht="12.75"/>
    <row r="16" spans="5:14" ht="12.75">
      <c r="E16" s="134"/>
      <c r="J16" s="135"/>
      <c r="K16" s="135"/>
      <c r="L16" s="135"/>
      <c r="M16" s="135"/>
      <c r="N16" s="135"/>
    </row>
    <row r="17" spans="5:14" ht="12.75">
      <c r="E17" s="134"/>
      <c r="J17" s="135"/>
      <c r="K17" s="135"/>
      <c r="L17" s="135"/>
      <c r="M17" s="135"/>
      <c r="N17" s="135"/>
    </row>
    <row r="18" spans="5:14" ht="12.75">
      <c r="E18" s="134"/>
      <c r="J18" s="135"/>
      <c r="K18" s="135"/>
      <c r="L18" s="135"/>
      <c r="M18" s="135"/>
      <c r="N18" s="135"/>
    </row>
    <row r="19" spans="5:14" ht="12.75">
      <c r="E19" s="134"/>
      <c r="J19" s="135"/>
      <c r="K19" s="135"/>
      <c r="L19" s="135"/>
      <c r="M19" s="135"/>
      <c r="N19" s="135"/>
    </row>
    <row r="20" spans="5:14" ht="12.75">
      <c r="E20" s="134"/>
      <c r="J20" s="135"/>
      <c r="K20" s="135"/>
      <c r="L20" s="135"/>
      <c r="M20" s="135"/>
      <c r="N20" s="135"/>
    </row>
    <row r="21" spans="5:14" ht="21.75" customHeight="1">
      <c r="E21" s="134"/>
      <c r="J21" s="135"/>
      <c r="K21" s="135"/>
      <c r="L21" s="135"/>
      <c r="M21" s="135"/>
      <c r="N21" s="135"/>
    </row>
    <row r="22" spans="1:10" s="137" customFormat="1" ht="33.75" customHeight="1">
      <c r="A22" s="134"/>
      <c r="B22" s="136"/>
      <c r="C22" s="136"/>
      <c r="D22" s="136"/>
      <c r="E22" s="136"/>
      <c r="F22" s="136"/>
      <c r="G22" s="136"/>
      <c r="H22" s="136"/>
      <c r="I22" s="136"/>
      <c r="J22" s="136"/>
    </row>
    <row r="23" spans="5:14" ht="12.75">
      <c r="E23" s="134"/>
      <c r="J23" s="135"/>
      <c r="K23" s="135"/>
      <c r="L23" s="135"/>
      <c r="M23" s="135"/>
      <c r="N23" s="135"/>
    </row>
    <row r="24" spans="1:9" s="142" customFormat="1" ht="12.75">
      <c r="A24" s="141"/>
      <c r="B24" s="141"/>
      <c r="C24" s="141"/>
      <c r="D24" s="141"/>
      <c r="E24" s="141"/>
      <c r="F24" s="141"/>
      <c r="G24" s="141"/>
      <c r="H24" s="141"/>
      <c r="I24" s="141"/>
    </row>
    <row r="25" s="134" customFormat="1" ht="12.75"/>
    <row r="26" spans="5:14" ht="12.75">
      <c r="E26" s="134"/>
      <c r="J26" s="135"/>
      <c r="K26" s="135"/>
      <c r="L26" s="135"/>
      <c r="M26" s="135"/>
      <c r="N26" s="135"/>
    </row>
    <row r="27" spans="5:14" ht="12.75">
      <c r="E27" s="134"/>
      <c r="J27" s="135"/>
      <c r="K27" s="135"/>
      <c r="L27" s="135"/>
      <c r="M27" s="135"/>
      <c r="N27" s="135"/>
    </row>
    <row r="28" spans="5:14" ht="12.75">
      <c r="E28" s="134"/>
      <c r="J28" s="135"/>
      <c r="K28" s="135"/>
      <c r="L28" s="135"/>
      <c r="M28" s="135"/>
      <c r="N28" s="135"/>
    </row>
    <row r="29" spans="2:6" ht="12.75">
      <c r="B29" s="135"/>
      <c r="C29" s="135"/>
      <c r="D29" s="135"/>
      <c r="E29" s="143"/>
      <c r="F29" s="135"/>
    </row>
    <row r="31" spans="2:6" ht="12.75">
      <c r="B31" s="135"/>
      <c r="C31" s="135"/>
      <c r="D31" s="135"/>
      <c r="E31" s="143"/>
      <c r="F31" s="13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90" zoomScaleNormal="90" zoomScalePageLayoutView="90" workbookViewId="0" topLeftCell="A4">
      <selection activeCell="D21" sqref="D21"/>
    </sheetView>
  </sheetViews>
  <sheetFormatPr defaultColWidth="8.8515625" defaultRowHeight="12.75"/>
  <cols>
    <col min="1" max="1" width="8.8515625" style="38" customWidth="1"/>
    <col min="2" max="2" width="54.7109375" style="38" customWidth="1"/>
    <col min="3" max="6" width="15.140625" style="38" bestFit="1" customWidth="1"/>
    <col min="7" max="7" width="7.140625" style="38" customWidth="1"/>
    <col min="8" max="8" width="17.421875" style="38" customWidth="1"/>
    <col min="9" max="9" width="9.00390625" style="38" bestFit="1" customWidth="1"/>
    <col min="10" max="16384" width="8.8515625" style="38" customWidth="1"/>
  </cols>
  <sheetData>
    <row r="1" spans="1:15" s="32" customFormat="1" ht="47.25" customHeight="1">
      <c r="A1" s="31"/>
      <c r="B1" s="1"/>
      <c r="C1" s="1"/>
      <c r="D1" s="1"/>
      <c r="E1" s="1"/>
      <c r="F1" s="1"/>
      <c r="G1" s="31"/>
      <c r="H1" s="31"/>
      <c r="I1" s="31"/>
      <c r="J1" s="31"/>
      <c r="K1" s="31"/>
      <c r="L1" s="31"/>
      <c r="M1" s="31"/>
      <c r="N1" s="31"/>
      <c r="O1" s="31"/>
    </row>
    <row r="2" spans="1:8" s="34" customFormat="1" ht="50.25" customHeight="1">
      <c r="A2" s="31"/>
      <c r="B2" s="155" t="s">
        <v>44</v>
      </c>
      <c r="C2" s="2"/>
      <c r="D2" s="2"/>
      <c r="E2" s="2"/>
      <c r="F2" s="2"/>
      <c r="G2" s="33"/>
      <c r="H2" s="33"/>
    </row>
    <row r="3" spans="1:8" s="34" customFormat="1" ht="21.95" customHeight="1" thickBot="1">
      <c r="A3" s="31"/>
      <c r="B3" s="35"/>
      <c r="C3" s="2"/>
      <c r="D3" s="2"/>
      <c r="E3" s="2"/>
      <c r="F3" s="2"/>
      <c r="G3" s="33"/>
      <c r="H3" s="33"/>
    </row>
    <row r="4" spans="2:9" s="36" customFormat="1" ht="19.5" customHeight="1" thickBot="1">
      <c r="B4" s="49" t="s">
        <v>6</v>
      </c>
      <c r="C4" s="89">
        <v>2018</v>
      </c>
      <c r="D4" s="89">
        <v>2019</v>
      </c>
      <c r="E4" s="89" t="s">
        <v>21</v>
      </c>
      <c r="F4" s="90">
        <v>2020</v>
      </c>
      <c r="H4" s="36" t="s">
        <v>27</v>
      </c>
      <c r="I4" s="37"/>
    </row>
    <row r="5" spans="2:9" ht="14.25">
      <c r="B5" s="52" t="s">
        <v>8</v>
      </c>
      <c r="C5" s="53">
        <f>'CO2-footprint 2019'!F5</f>
        <v>0</v>
      </c>
      <c r="D5" s="53"/>
      <c r="E5" s="53"/>
      <c r="F5" s="54"/>
      <c r="H5" s="43" t="s">
        <v>25</v>
      </c>
      <c r="I5" s="43">
        <v>5</v>
      </c>
    </row>
    <row r="6" spans="2:9" ht="14.25">
      <c r="B6" s="39" t="s">
        <v>18</v>
      </c>
      <c r="C6" s="41">
        <f>'CO-2 footprint 2018'!F6</f>
        <v>5.360185</v>
      </c>
      <c r="D6" s="41">
        <f>'CO2-footprint 2019'!F6</f>
        <v>7.146375</v>
      </c>
      <c r="E6" s="41">
        <f>'CO2-footprint 2020'!F6</f>
        <v>4.21192</v>
      </c>
      <c r="F6" s="42"/>
      <c r="H6" s="44" t="s">
        <v>26</v>
      </c>
      <c r="I6" s="45">
        <f>I4/I5</f>
        <v>0</v>
      </c>
    </row>
    <row r="7" spans="2:6" ht="14.25">
      <c r="B7" s="46" t="s">
        <v>40</v>
      </c>
      <c r="C7" s="40"/>
      <c r="D7" s="40"/>
      <c r="E7" s="40"/>
      <c r="F7" s="47"/>
    </row>
    <row r="8" spans="2:6" ht="14.25">
      <c r="B8" s="39" t="s">
        <v>19</v>
      </c>
      <c r="C8" s="40">
        <f>'CO2-footprint 2019'!F7</f>
        <v>0</v>
      </c>
      <c r="D8" s="40"/>
      <c r="E8" s="40"/>
      <c r="F8" s="42"/>
    </row>
    <row r="9" spans="2:6" ht="14.25">
      <c r="B9" s="91" t="s">
        <v>48</v>
      </c>
      <c r="C9" s="92">
        <f>'CO2-footprint 2019'!F12</f>
        <v>0</v>
      </c>
      <c r="D9" s="92"/>
      <c r="E9" s="92"/>
      <c r="F9" s="93"/>
    </row>
    <row r="10" spans="2:6" ht="14.25">
      <c r="B10" s="39" t="s">
        <v>20</v>
      </c>
      <c r="C10" s="40">
        <f>'CO2-footprint 2019'!F11</f>
        <v>0</v>
      </c>
      <c r="D10" s="40"/>
      <c r="E10" s="40"/>
      <c r="F10" s="42"/>
    </row>
    <row r="11" spans="2:6" ht="14.25">
      <c r="B11" s="46" t="s">
        <v>13</v>
      </c>
      <c r="C11" s="41">
        <f>'CO-2 footprint 2018'!F9</f>
        <v>2.64537</v>
      </c>
      <c r="D11" s="41">
        <f>'CO2-footprint 2019'!F9</f>
        <v>3.91476</v>
      </c>
      <c r="E11" s="41">
        <f>'CO2-footprint 2020'!F9</f>
        <v>1.26939</v>
      </c>
      <c r="F11" s="47"/>
    </row>
    <row r="12" spans="2:6" ht="15" thickBot="1">
      <c r="B12" s="46" t="s">
        <v>58</v>
      </c>
      <c r="C12" s="41">
        <f>'CO-2 footprint 2018'!F8</f>
        <v>0.35894</v>
      </c>
      <c r="D12" s="41">
        <f>'CO2-footprint 2019'!F8</f>
        <v>0.53841</v>
      </c>
      <c r="E12" s="41">
        <f>'CO2-footprint 2020'!F8</f>
        <v>0.31647</v>
      </c>
      <c r="F12" s="47"/>
    </row>
    <row r="13" spans="2:6" s="48" customFormat="1" ht="15" thickBot="1">
      <c r="B13" s="49" t="s">
        <v>7</v>
      </c>
      <c r="C13" s="50"/>
      <c r="D13" s="50"/>
      <c r="E13" s="50"/>
      <c r="F13" s="51"/>
    </row>
    <row r="14" spans="2:6" ht="14.25">
      <c r="B14" s="52" t="s">
        <v>9</v>
      </c>
      <c r="C14" s="53">
        <f>'CO2-footprint 2019'!F16</f>
        <v>0</v>
      </c>
      <c r="D14" s="53"/>
      <c r="E14" s="53"/>
      <c r="F14" s="54"/>
    </row>
    <row r="15" spans="2:6" ht="14.25">
      <c r="B15" s="39" t="s">
        <v>49</v>
      </c>
      <c r="C15" s="41">
        <f>'CO2-footprint 2019'!F18</f>
        <v>0</v>
      </c>
      <c r="D15" s="41"/>
      <c r="E15" s="41"/>
      <c r="F15" s="42"/>
    </row>
    <row r="16" spans="2:6" s="48" customFormat="1" ht="15" thickBot="1">
      <c r="B16" s="55" t="s">
        <v>34</v>
      </c>
      <c r="C16" s="56">
        <f>SUM(C5:C12,C14:C15)</f>
        <v>8.364495000000002</v>
      </c>
      <c r="D16" s="56">
        <f>SUM(D5:D12,D14:D15)</f>
        <v>11.599545</v>
      </c>
      <c r="E16" s="56">
        <f>SUM(E5:E12,E14:E15)</f>
        <v>5.79778</v>
      </c>
      <c r="F16" s="57">
        <f>SUM(F5:F12,F14:F15)</f>
        <v>0</v>
      </c>
    </row>
    <row r="17" spans="2:6" ht="14.25">
      <c r="B17" s="58"/>
      <c r="C17" s="59"/>
      <c r="D17" s="59"/>
      <c r="E17" s="59"/>
      <c r="F17" s="58"/>
    </row>
    <row r="18" spans="2:6" ht="15" thickBot="1">
      <c r="B18" s="60"/>
      <c r="C18" s="61"/>
      <c r="D18" s="61"/>
      <c r="E18" s="61"/>
      <c r="F18" s="60"/>
    </row>
    <row r="19" spans="2:6" ht="14.25">
      <c r="B19" s="62" t="s">
        <v>51</v>
      </c>
      <c r="C19" s="63">
        <v>967</v>
      </c>
      <c r="D19" s="63">
        <v>967</v>
      </c>
      <c r="E19" s="63"/>
      <c r="F19" s="64"/>
    </row>
    <row r="20" spans="2:7" s="68" customFormat="1" ht="14.25">
      <c r="B20" s="65" t="s">
        <v>22</v>
      </c>
      <c r="C20" s="66">
        <f aca="true" t="shared" si="0" ref="C20:F20">C16/C19</f>
        <v>0.008649943123061015</v>
      </c>
      <c r="D20" s="66">
        <f t="shared" si="0"/>
        <v>0.01199539296794209</v>
      </c>
      <c r="E20" s="66" t="e">
        <f t="shared" si="0"/>
        <v>#DIV/0!</v>
      </c>
      <c r="F20" s="67" t="e">
        <f t="shared" si="0"/>
        <v>#DIV/0!</v>
      </c>
      <c r="G20" s="38"/>
    </row>
    <row r="21" spans="2:7" s="71" customFormat="1" ht="14.25">
      <c r="B21" s="65" t="s">
        <v>24</v>
      </c>
      <c r="C21" s="69" t="e">
        <f>C20/#REF!</f>
        <v>#REF!</v>
      </c>
      <c r="D21" s="69" t="e">
        <f>D20/#REF!</f>
        <v>#REF!</v>
      </c>
      <c r="E21" s="69" t="e">
        <f>E20/#REF!</f>
        <v>#DIV/0!</v>
      </c>
      <c r="F21" s="70" t="e">
        <f>F20/#REF!</f>
        <v>#DIV/0!</v>
      </c>
      <c r="G21" s="38"/>
    </row>
    <row r="22" spans="2:7" s="71" customFormat="1" ht="15" thickBot="1">
      <c r="B22" s="72" t="s">
        <v>23</v>
      </c>
      <c r="C22" s="73" t="e">
        <f>#REF!</f>
        <v>#REF!</v>
      </c>
      <c r="D22" s="73" t="e">
        <f>#REF!-I6</f>
        <v>#REF!</v>
      </c>
      <c r="E22" s="73" t="e">
        <f>D22</f>
        <v>#REF!</v>
      </c>
      <c r="F22" s="74" t="e">
        <f>1-#REF!</f>
        <v>#REF!</v>
      </c>
      <c r="G22" s="38"/>
    </row>
    <row r="23" spans="2:6" ht="15" thickBot="1">
      <c r="B23" s="75"/>
      <c r="C23" s="75"/>
      <c r="D23" s="75"/>
      <c r="E23" s="75"/>
      <c r="F23" s="75"/>
    </row>
    <row r="24" spans="2:8" ht="14.25">
      <c r="B24" s="76" t="s">
        <v>35</v>
      </c>
      <c r="C24" s="77"/>
      <c r="D24" s="77"/>
      <c r="E24" s="77"/>
      <c r="F24" s="78"/>
      <c r="G24" s="79" t="s">
        <v>30</v>
      </c>
      <c r="H24" s="80"/>
    </row>
    <row r="25" spans="2:8" ht="15" thickBot="1">
      <c r="B25" s="81" t="s">
        <v>29</v>
      </c>
      <c r="C25" s="82"/>
      <c r="D25" s="82" t="e">
        <f aca="true" t="shared" si="1" ref="D25:F25">D16/D24*1000</f>
        <v>#DIV/0!</v>
      </c>
      <c r="E25" s="82" t="e">
        <f t="shared" si="1"/>
        <v>#DIV/0!</v>
      </c>
      <c r="F25" s="83" t="e">
        <f t="shared" si="1"/>
        <v>#DIV/0!</v>
      </c>
      <c r="H25" s="84"/>
    </row>
    <row r="26" spans="2:6" ht="15" thickBot="1">
      <c r="B26" s="75"/>
      <c r="C26" s="75"/>
      <c r="D26" s="75"/>
      <c r="E26" s="75"/>
      <c r="F26" s="75"/>
    </row>
    <row r="27" spans="2:8" ht="14.25">
      <c r="B27" s="76" t="s">
        <v>45</v>
      </c>
      <c r="C27" s="140"/>
      <c r="D27" s="77"/>
      <c r="E27" s="77"/>
      <c r="F27" s="78"/>
      <c r="G27" s="80"/>
      <c r="H27" s="80"/>
    </row>
    <row r="28" spans="2:8" ht="15" thickBot="1">
      <c r="B28" s="81" t="s">
        <v>46</v>
      </c>
      <c r="C28" s="85" t="e">
        <f>C14/C27</f>
        <v>#DIV/0!</v>
      </c>
      <c r="D28" s="85" t="e">
        <f>D14/D27</f>
        <v>#DIV/0!</v>
      </c>
      <c r="E28" s="85" t="e">
        <f>E14/E27</f>
        <v>#DIV/0!</v>
      </c>
      <c r="F28" s="86" t="e">
        <f>F14/F27</f>
        <v>#DIV/0!</v>
      </c>
      <c r="G28" s="79"/>
      <c r="H28" s="84"/>
    </row>
    <row r="29" spans="2:6" ht="15" thickBot="1">
      <c r="B29" s="75"/>
      <c r="C29" s="75"/>
      <c r="D29" s="75"/>
      <c r="E29" s="75"/>
      <c r="F29" s="75"/>
    </row>
    <row r="30" spans="2:8" ht="14.25">
      <c r="B30" s="87" t="s">
        <v>47</v>
      </c>
      <c r="C30" s="77"/>
      <c r="D30" s="77"/>
      <c r="E30" s="77"/>
      <c r="F30" s="78"/>
      <c r="G30" s="80"/>
      <c r="H30" s="80"/>
    </row>
    <row r="31" spans="2:8" ht="15" thickBot="1">
      <c r="B31" s="88" t="s">
        <v>31</v>
      </c>
      <c r="C31" s="144" t="e">
        <f>SUM(C6:C10)/C30*1000</f>
        <v>#DIV/0!</v>
      </c>
      <c r="D31" s="85" t="e">
        <f>SUM(D6:D8)/D30*1000</f>
        <v>#DIV/0!</v>
      </c>
      <c r="E31" s="85" t="e">
        <f>SUM(E6:E8)/E30*1000</f>
        <v>#DIV/0!</v>
      </c>
      <c r="F31" s="86" t="e">
        <f>SUM(F6:F8)/F30*1000</f>
        <v>#DIV/0!</v>
      </c>
      <c r="G31" s="79"/>
      <c r="H31" s="84"/>
    </row>
    <row r="32" spans="2:6" ht="15" thickBot="1">
      <c r="B32" s="75"/>
      <c r="C32" s="75"/>
      <c r="D32" s="75"/>
      <c r="E32" s="75"/>
      <c r="F32" s="75"/>
    </row>
    <row r="33" spans="2:8" ht="14.25">
      <c r="B33" s="76" t="s">
        <v>36</v>
      </c>
      <c r="C33" s="77"/>
      <c r="D33" s="77"/>
      <c r="E33" s="77"/>
      <c r="F33" s="78"/>
      <c r="G33" s="80"/>
      <c r="H33" s="80"/>
    </row>
    <row r="34" spans="2:8" ht="15" thickBot="1">
      <c r="B34" s="81" t="s">
        <v>32</v>
      </c>
      <c r="C34" s="82" t="e">
        <f>(C11+SUM(C12:C12))/C33*1000</f>
        <v>#DIV/0!</v>
      </c>
      <c r="D34" s="82" t="e">
        <f>(D11+SUM(D12:D12))/D33*1000</f>
        <v>#DIV/0!</v>
      </c>
      <c r="E34" s="82" t="e">
        <f>(E11+SUM(E12:E12))/E33*1000</f>
        <v>#DIV/0!</v>
      </c>
      <c r="F34" s="83" t="e">
        <f>(F11+SUM(F12:F12))/F33*1000</f>
        <v>#DIV/0!</v>
      </c>
      <c r="G34" s="79"/>
      <c r="H34" s="84"/>
    </row>
    <row r="35" spans="2:6" ht="14.25">
      <c r="B35" s="75"/>
      <c r="C35" s="75"/>
      <c r="D35" s="75"/>
      <c r="E35" s="75"/>
      <c r="F35" s="7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Manon Plette</dc:creator>
  <cp:keywords/>
  <dc:description/>
  <cp:lastModifiedBy>Karel Vos</cp:lastModifiedBy>
  <cp:lastPrinted>2019-06-12T14:06:16Z</cp:lastPrinted>
  <dcterms:created xsi:type="dcterms:W3CDTF">2011-07-05T12:31:24Z</dcterms:created>
  <dcterms:modified xsi:type="dcterms:W3CDTF">2020-10-07T13:43:54Z</dcterms:modified>
  <cp:category/>
  <cp:version/>
  <cp:contentType/>
  <cp:contentStatus/>
</cp:coreProperties>
</file>